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2120" windowHeight="8640" tabRatio="874" activeTab="0"/>
  </bookViews>
  <sheets>
    <sheet name="Capacity Calculations" sheetId="1" r:id="rId1"/>
    <sheet name="Additional Notes" sheetId="2" r:id="rId2"/>
    <sheet name="Irrigation Demands &amp; Map" sheetId="3" r:id="rId3"/>
  </sheets>
  <definedNames>
    <definedName name="_xlnm.Print_Area" localSheetId="2">'Irrigation Demands &amp; Map'!$A$1:$I$22</definedName>
  </definedNames>
  <calcPr fullCalcOnLoad="1"/>
</workbook>
</file>

<file path=xl/sharedStrings.xml><?xml version="1.0" encoding="utf-8"?>
<sst xmlns="http://schemas.openxmlformats.org/spreadsheetml/2006/main" count="199" uniqueCount="140">
  <si>
    <t>Does the water system provide fire protection?</t>
  </si>
  <si>
    <t xml:space="preserve">System Name:    </t>
  </si>
  <si>
    <t>gpm</t>
  </si>
  <si>
    <t>Zone</t>
  </si>
  <si>
    <t xml:space="preserve">Peak Day </t>
  </si>
  <si>
    <t>Avg Year</t>
  </si>
  <si>
    <t xml:space="preserve">Storage </t>
  </si>
  <si>
    <t>Demand</t>
  </si>
  <si>
    <t>Reqmt</t>
  </si>
  <si>
    <t>Peak</t>
  </si>
  <si>
    <t>Total</t>
  </si>
  <si>
    <t>Instantaneous</t>
  </si>
  <si>
    <t>Water Rights</t>
  </si>
  <si>
    <t>Storage</t>
  </si>
  <si>
    <t>(gpm)</t>
  </si>
  <si>
    <t>(ac-ft/yr)</t>
  </si>
  <si>
    <t>(gallons)</t>
  </si>
  <si>
    <t>Requirement</t>
  </si>
  <si>
    <t>Source</t>
  </si>
  <si>
    <t xml:space="preserve">zone </t>
  </si>
  <si>
    <t>Difference:</t>
  </si>
  <si>
    <t>gal</t>
  </si>
  <si>
    <t>(gpm/irr. ac)</t>
  </si>
  <si>
    <t>Avg. Yr.</t>
  </si>
  <si>
    <t>(ac-ft/yr</t>
  </si>
  <si>
    <t>per irr. ac.)</t>
  </si>
  <si>
    <t>(gal/irr. ac)</t>
  </si>
  <si>
    <t>IRRIGATION DEMANDS</t>
  </si>
  <si>
    <t>(to be added to indoor and fire flow demands)</t>
  </si>
  <si>
    <t xml:space="preserve">Is the drinking water used for outdoor irrigation? </t>
  </si>
  <si>
    <t>- - - - - - - - -</t>
  </si>
  <si>
    <t xml:space="preserve"> - - - - - - - - </t>
  </si>
  <si>
    <t xml:space="preserve"> - - - &gt; &gt; &gt;</t>
  </si>
  <si>
    <t>(gpd/ERC)</t>
  </si>
  <si>
    <t>Required Fire Suppression Storage (gallons)</t>
  </si>
  <si>
    <t>Irrigation zone</t>
  </si>
  <si>
    <t>(gallons/ERC)</t>
  </si>
  <si>
    <t>Modern Recreation Camp</t>
  </si>
  <si>
    <t>System Number:</t>
  </si>
  <si>
    <t>Existing Sources:</t>
  </si>
  <si>
    <t>Existing Storage:</t>
  </si>
  <si>
    <t>Irrigation Demands &amp; ERCs</t>
  </si>
  <si>
    <t>(used in calculations on DDW Calculation sheet)</t>
  </si>
  <si>
    <t>WS001</t>
  </si>
  <si>
    <t>WS005</t>
  </si>
  <si>
    <t>Total Source Capacity</t>
  </si>
  <si>
    <t>ST001</t>
  </si>
  <si>
    <t>ST002</t>
  </si>
  <si>
    <t>ST003</t>
  </si>
  <si>
    <t>ST004</t>
  </si>
  <si>
    <t>ST005</t>
  </si>
  <si>
    <t>(in gallons)</t>
  </si>
  <si>
    <t>Total Storage Capacity</t>
  </si>
  <si>
    <t>A Spring</t>
  </si>
  <si>
    <t>B Well</t>
  </si>
  <si>
    <t>(in gallons per minute)</t>
  </si>
  <si>
    <t>South Tank</t>
  </si>
  <si>
    <t>East Tank</t>
  </si>
  <si>
    <t>West Tank</t>
  </si>
  <si>
    <t>North Tank</t>
  </si>
  <si>
    <t>Middle Tank</t>
  </si>
  <si>
    <t>1.  Indoor Water Use</t>
  </si>
  <si>
    <t>2.  Outdoor Water Use</t>
  </si>
  <si>
    <t>Required Source Capacity:</t>
  </si>
  <si>
    <t>Required Storage Capacity:</t>
  </si>
  <si>
    <t>Per ERC</t>
  </si>
  <si>
    <t>Total Equivalent Residential Connections (ERCs)</t>
  </si>
  <si>
    <t>% of Req'd Capacity:</t>
  </si>
  <si>
    <t>WS007</t>
  </si>
  <si>
    <t xml:space="preserve">ERCs </t>
  </si>
  <si>
    <t>ERCs</t>
  </si>
  <si>
    <t>ERCs of other connections</t>
  </si>
  <si>
    <t xml:space="preserve">  </t>
  </si>
  <si>
    <t>Residential ERCs using drinking water for irrigation</t>
  </si>
  <si>
    <t>Percentage of Residential ERCs using DW for irrigation</t>
  </si>
  <si>
    <t>Enter the green cells only.</t>
  </si>
  <si>
    <t>Serendipity Stable</t>
  </si>
  <si>
    <t>River of No Return</t>
  </si>
  <si>
    <t>Rock School</t>
  </si>
  <si>
    <t>ABC Water System</t>
  </si>
  <si>
    <t>next town wholesale</t>
  </si>
  <si>
    <t xml:space="preserve">Number of residential connections </t>
  </si>
  <si>
    <t>(Enter notes here. Check whether and what % of outdoor irrigation is supplied by drinking water.)</t>
  </si>
  <si>
    <t xml:space="preserve">Number of other connections - - - </t>
  </si>
  <si>
    <t>MINIMUM REQUIREMENTS FOR INDOOR WATER USE</t>
  </si>
  <si>
    <t>MINIMUM REQUIREMENTS FOR OUTDOOR WATER USE</t>
  </si>
  <si>
    <t>MINIMUM REQUIREMENTS FOR INDOOR USE</t>
  </si>
  <si>
    <t>RV Park</t>
  </si>
  <si>
    <t>N/A</t>
  </si>
  <si>
    <t>ERC/site or pad</t>
  </si>
  <si>
    <t>Gallon/site or pad</t>
  </si>
  <si>
    <t># of Sites or pads</t>
  </si>
  <si>
    <t>Facility Type</t>
  </si>
  <si>
    <t>ERC/1000 vehicles served</t>
  </si>
  <si>
    <t xml:space="preserve"># of Vehicles served </t>
  </si>
  <si>
    <r>
      <t>Source</t>
    </r>
    <r>
      <rPr>
        <sz val="7"/>
        <rFont val="Arial"/>
        <family val="2"/>
      </rPr>
      <t xml:space="preserve"> (GPD/vehicle)</t>
    </r>
  </si>
  <si>
    <t>*Number of people per camp site</t>
  </si>
  <si>
    <t>GPD/person*</t>
  </si>
  <si>
    <r>
      <t xml:space="preserve">Storage </t>
    </r>
    <r>
      <rPr>
        <sz val="7"/>
        <rFont val="Arial"/>
        <family val="2"/>
      </rPr>
      <t>(Gal./vehicle)</t>
    </r>
  </si>
  <si>
    <t>Additional Notes</t>
  </si>
  <si>
    <t>Map Zones</t>
  </si>
  <si>
    <r>
      <t xml:space="preserve">Maximum fire suppression </t>
    </r>
    <r>
      <rPr>
        <b/>
        <sz val="9"/>
        <rFont val="Arial"/>
        <family val="0"/>
      </rPr>
      <t>demand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(gpm)</t>
    </r>
  </si>
  <si>
    <r>
      <t xml:space="preserve">Maximum fire suppression </t>
    </r>
    <r>
      <rPr>
        <b/>
        <sz val="9"/>
        <rFont val="Arial"/>
        <family val="0"/>
      </rPr>
      <t>duration</t>
    </r>
    <r>
      <rPr>
        <sz val="9"/>
        <rFont val="Arial"/>
        <family val="0"/>
      </rPr>
      <t xml:space="preserve"> for </t>
    </r>
    <r>
      <rPr>
        <i/>
        <sz val="9"/>
        <rFont val="Arial"/>
        <family val="0"/>
      </rPr>
      <t>water system</t>
    </r>
    <r>
      <rPr>
        <sz val="9"/>
        <rFont val="Arial"/>
        <family val="0"/>
      </rPr>
      <t xml:space="preserve"> or </t>
    </r>
    <r>
      <rPr>
        <i/>
        <sz val="9"/>
        <rFont val="Arial"/>
        <family val="0"/>
      </rPr>
      <t>pressure zone</t>
    </r>
    <r>
      <rPr>
        <sz val="9"/>
        <rFont val="Arial"/>
        <family val="0"/>
      </rPr>
      <t xml:space="preserve"> (hours)</t>
    </r>
  </si>
  <si>
    <t>- - - - - - - - - - -</t>
  </si>
  <si>
    <t>Calculated GPD/site or pad</t>
  </si>
  <si>
    <t>09999</t>
  </si>
  <si>
    <t>Example 1 Subdivision</t>
  </si>
  <si>
    <t>Example 2 Homes</t>
  </si>
  <si>
    <t>Example 3 Estates</t>
  </si>
  <si>
    <t>Another Example Place</t>
  </si>
  <si>
    <r>
      <rPr>
        <b/>
        <u val="single"/>
        <sz val="8"/>
        <rFont val="Arial"/>
        <family val="2"/>
      </rPr>
      <t>Existing</t>
    </r>
    <r>
      <rPr>
        <u val="single"/>
        <sz val="8"/>
        <rFont val="Arial"/>
        <family val="2"/>
      </rPr>
      <t xml:space="preserve"> Residential Connections</t>
    </r>
  </si>
  <si>
    <r>
      <t xml:space="preserve">Number of Obligated </t>
    </r>
    <r>
      <rPr>
        <b/>
        <u val="single"/>
        <sz val="8"/>
        <rFont val="Arial"/>
        <family val="2"/>
      </rPr>
      <t xml:space="preserve">Future </t>
    </r>
    <r>
      <rPr>
        <u val="single"/>
        <sz val="8"/>
        <rFont val="Arial"/>
        <family val="2"/>
      </rPr>
      <t>ERCs</t>
    </r>
  </si>
  <si>
    <t>Gallons/person</t>
  </si>
  <si>
    <t>Does this system have adequate source capacity (R309-510-7)?</t>
  </si>
  <si>
    <t>Does this system have adequate storage capacity (R309-510-8)?</t>
  </si>
  <si>
    <t>Total Projected ERCs</t>
  </si>
  <si>
    <t>(Enter additional notes here, for example, water system information related to capacity calculations, etc.)</t>
  </si>
  <si>
    <t>(Example: water use of 2 factories equals to water use of 55 homes.)</t>
  </si>
  <si>
    <r>
      <t>(</t>
    </r>
    <r>
      <rPr>
        <b/>
        <i/>
        <sz val="8"/>
        <color indexed="20"/>
        <rFont val="Arial"/>
        <family val="2"/>
      </rPr>
      <t xml:space="preserve">Verify minimum fire flow and duration with local fire code officials first.  </t>
    </r>
    <r>
      <rPr>
        <i/>
        <sz val="8"/>
        <color indexed="20"/>
        <rFont val="Arial"/>
        <family val="2"/>
      </rPr>
      <t>Enter notes here, e.g., fire official contact info.)</t>
    </r>
  </si>
  <si>
    <r>
      <t xml:space="preserve">Average irrigated acreage </t>
    </r>
    <r>
      <rPr>
        <b/>
        <sz val="9"/>
        <rFont val="Arial"/>
        <family val="2"/>
      </rPr>
      <t>per residential connection</t>
    </r>
  </si>
  <si>
    <t>(Enter notes here.  Click on the "Additional Notes" tab on the bottom of the screen, if additional space is needed.)</t>
  </si>
  <si>
    <r>
      <t xml:space="preserve">Semi-Developed Camp </t>
    </r>
    <r>
      <rPr>
        <b/>
        <i/>
        <sz val="8"/>
        <rFont val="Arial"/>
        <family val="2"/>
      </rPr>
      <t>w/ flush toilets</t>
    </r>
  </si>
  <si>
    <t>Summary of Water Sources</t>
  </si>
  <si>
    <t>Summary of Storage Facilities</t>
  </si>
  <si>
    <t>Projected ERCs Calculation (optional)</t>
  </si>
  <si>
    <t>Maximum ERCs (assuming indoor use only)</t>
  </si>
  <si>
    <t xml:space="preserve">- - - - - - - - - - </t>
  </si>
  <si>
    <r>
      <t xml:space="preserve">Semi-Developed Camp </t>
    </r>
    <r>
      <rPr>
        <b/>
        <i/>
        <sz val="8"/>
        <rFont val="Arial"/>
        <family val="2"/>
      </rPr>
      <t>w/o flush toilets</t>
    </r>
  </si>
  <si>
    <r>
      <t xml:space="preserve">Roadway Rest Stop </t>
    </r>
    <r>
      <rPr>
        <b/>
        <i/>
        <sz val="8"/>
        <rFont val="Arial"/>
        <family val="2"/>
      </rPr>
      <t>w/ flushometer valves</t>
    </r>
  </si>
  <si>
    <r>
      <t>Total irrigated acreage of</t>
    </r>
    <r>
      <rPr>
        <b/>
        <sz val="9"/>
        <color indexed="8"/>
        <rFont val="Arial"/>
        <family val="2"/>
      </rPr>
      <t xml:space="preserve"> other connections </t>
    </r>
    <r>
      <rPr>
        <sz val="9"/>
        <color indexed="8"/>
        <rFont val="Arial"/>
        <family val="2"/>
      </rPr>
      <t>(park, school, etc.)</t>
    </r>
  </si>
  <si>
    <r>
      <rPr>
        <b/>
        <sz val="8"/>
        <rFont val="Arial"/>
        <family val="2"/>
      </rPr>
      <t>Source</t>
    </r>
    <r>
      <rPr>
        <sz val="9"/>
        <rFont val="Arial"/>
        <family val="2"/>
      </rPr>
      <t xml:space="preserve"> </t>
    </r>
    <r>
      <rPr>
        <sz val="6"/>
        <rFont val="Arial"/>
        <family val="2"/>
      </rPr>
      <t>(indoor + outdoor)</t>
    </r>
  </si>
  <si>
    <r>
      <rPr>
        <b/>
        <sz val="8"/>
        <rFont val="Arial"/>
        <family val="2"/>
      </rPr>
      <t>Storage</t>
    </r>
    <r>
      <rPr>
        <sz val="9"/>
        <rFont val="Arial"/>
        <family val="2"/>
      </rPr>
      <t xml:space="preserve"> </t>
    </r>
    <r>
      <rPr>
        <sz val="6"/>
        <rFont val="Arial"/>
        <family val="2"/>
      </rPr>
      <t>(indoor + outdoor + fire)</t>
    </r>
  </si>
  <si>
    <r>
      <rPr>
        <b/>
        <sz val="8"/>
        <rFont val="Arial"/>
        <family val="2"/>
      </rPr>
      <t xml:space="preserve">Water Rights </t>
    </r>
    <r>
      <rPr>
        <sz val="6"/>
        <rFont val="Arial"/>
        <family val="2"/>
      </rPr>
      <t>(indoor + outdoor)</t>
    </r>
  </si>
  <si>
    <t>MINIMUM CAPACITY REQUIREMENTS</t>
  </si>
  <si>
    <t>Water System Capacity Requirements</t>
  </si>
  <si>
    <t>3.  Fire Flow Water Use</t>
  </si>
  <si>
    <r>
      <t xml:space="preserve">Transient Non-Community Water Systems - ERC Calcuation for Indoor Water Use  </t>
    </r>
    <r>
      <rPr>
        <sz val="7"/>
        <rFont val="Arial"/>
        <family val="2"/>
      </rPr>
      <t xml:space="preserve">(*See </t>
    </r>
    <r>
      <rPr>
        <i/>
        <sz val="7"/>
        <rFont val="Arial"/>
        <family val="2"/>
      </rPr>
      <t>R309-510, Tables 510-1, 2, &amp; 4</t>
    </r>
    <r>
      <rPr>
        <sz val="7"/>
        <rFont val="Arial"/>
        <family val="2"/>
      </rPr>
      <t xml:space="preserve"> for other facility types.)</t>
    </r>
  </si>
  <si>
    <t>This source capacity assessment is a general overall system calculation.  It may not reflect the variations in individual areas or pressure zones.</t>
  </si>
  <si>
    <t>This storage capacity assessment is a general overall system calculation.  It may not reflect the variations in individual areas or pressure zones.</t>
  </si>
  <si>
    <r>
      <t>Division of Drinking Water Water System Capacity Calculation Sheet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(Last Update 2/1/2014)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</si>
</sst>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#,##0.0_);[Red]\(#,##0.0\)"/>
    <numFmt numFmtId="166" formatCode="0.0"/>
    <numFmt numFmtId="167" formatCode="mmmm\ d\,\ yyyy"/>
    <numFmt numFmtId="168" formatCode="#,##0.0"/>
    <numFmt numFmtId="169" formatCode="0.0%"/>
  </numFmts>
  <fonts count="11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14"/>
      <name val="Arial"/>
      <family val="2"/>
    </font>
    <font>
      <i/>
      <sz val="8"/>
      <name val="Arial"/>
      <family val="2"/>
    </font>
    <font>
      <sz val="8"/>
      <name val="Times New Roman"/>
      <family val="0"/>
    </font>
    <font>
      <sz val="9"/>
      <name val="MS Sans Serif"/>
      <family val="0"/>
    </font>
    <font>
      <sz val="8"/>
      <name val="MS Sans Serif"/>
      <family val="0"/>
    </font>
    <font>
      <sz val="9"/>
      <name val="Times New Roman"/>
      <family val="0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0"/>
    </font>
    <font>
      <sz val="8"/>
      <color indexed="10"/>
      <name val="Arial"/>
      <family val="2"/>
    </font>
    <font>
      <sz val="10"/>
      <name val="Times New Roman"/>
      <family val="1"/>
    </font>
    <font>
      <sz val="8"/>
      <color indexed="48"/>
      <name val="Arial"/>
      <family val="2"/>
    </font>
    <font>
      <sz val="11"/>
      <name val="Arial"/>
      <family val="2"/>
    </font>
    <font>
      <sz val="7"/>
      <color indexed="10"/>
      <name val="Times New Roman"/>
      <family val="1"/>
    </font>
    <font>
      <sz val="10"/>
      <color indexed="10"/>
      <name val="Arial"/>
      <family val="0"/>
    </font>
    <font>
      <i/>
      <sz val="10"/>
      <color indexed="20"/>
      <name val="Arial"/>
      <family val="2"/>
    </font>
    <font>
      <sz val="9"/>
      <color indexed="20"/>
      <name val="Times New Roman"/>
      <family val="0"/>
    </font>
    <font>
      <sz val="9"/>
      <name val="Arial"/>
      <family val="2"/>
    </font>
    <font>
      <u val="single"/>
      <sz val="10"/>
      <name val="Arial"/>
      <family val="2"/>
    </font>
    <font>
      <i/>
      <sz val="10"/>
      <color indexed="12"/>
      <name val="Arial"/>
      <family val="2"/>
    </font>
    <font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2"/>
      <name val="Arial"/>
      <family val="2"/>
    </font>
    <font>
      <i/>
      <sz val="8"/>
      <color indexed="23"/>
      <name val="Arial"/>
      <family val="2"/>
    </font>
    <font>
      <sz val="9"/>
      <color indexed="8"/>
      <name val="Arial"/>
      <family val="2"/>
    </font>
    <font>
      <i/>
      <sz val="8"/>
      <color indexed="20"/>
      <name val="Arial"/>
      <family val="2"/>
    </font>
    <font>
      <b/>
      <i/>
      <sz val="11"/>
      <color indexed="2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color indexed="2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i/>
      <u val="single"/>
      <sz val="10"/>
      <name val="Arial"/>
      <family val="2"/>
    </font>
    <font>
      <b/>
      <i/>
      <sz val="8"/>
      <name val="Arial"/>
      <family val="2"/>
    </font>
    <font>
      <b/>
      <i/>
      <sz val="9"/>
      <color indexed="20"/>
      <name val="Arial"/>
      <family val="2"/>
    </font>
    <font>
      <i/>
      <sz val="9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color indexed="9"/>
      <name val="Arial"/>
      <family val="0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i/>
      <sz val="7"/>
      <color indexed="20"/>
      <name val="Arial"/>
      <family val="2"/>
    </font>
    <font>
      <i/>
      <sz val="9"/>
      <color indexed="14"/>
      <name val="Arial"/>
      <family val="2"/>
    </font>
    <font>
      <sz val="9"/>
      <color indexed="8"/>
      <name val="Times New Roman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sz val="8"/>
      <color indexed="8"/>
      <name val="Tahoma"/>
      <family val="2"/>
    </font>
    <font>
      <b/>
      <i/>
      <sz val="8"/>
      <color indexed="20"/>
      <name val="Arial"/>
      <family val="2"/>
    </font>
    <font>
      <sz val="8"/>
      <color indexed="20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6"/>
      <name val="Arial"/>
      <family val="2"/>
    </font>
    <font>
      <i/>
      <sz val="7"/>
      <color indexed="23"/>
      <name val="Arial"/>
      <family val="2"/>
    </font>
    <font>
      <sz val="8"/>
      <color indexed="16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5" tint="-0.4999699890613556"/>
      <name val="Arial"/>
      <family val="2"/>
    </font>
    <font>
      <i/>
      <sz val="7"/>
      <color theme="0" tint="-0.4999699890613556"/>
      <name val="Arial"/>
      <family val="2"/>
    </font>
    <font>
      <i/>
      <sz val="8"/>
      <color theme="0" tint="-0.4999699890613556"/>
      <name val="Arial"/>
      <family val="2"/>
    </font>
    <font>
      <sz val="8"/>
      <color theme="5" tint="-0.4999699890613556"/>
      <name val="Arial"/>
      <family val="2"/>
    </font>
    <font>
      <i/>
      <sz val="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5FFD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/>
      <top/>
      <bottom style="double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2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3" fontId="10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" fontId="2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10" fontId="17" fillId="0" borderId="0" xfId="0" applyNumberFormat="1" applyFont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33" fillId="33" borderId="16" xfId="0" applyFont="1" applyFill="1" applyBorder="1" applyAlignment="1" applyProtection="1">
      <alignment/>
      <protection locked="0"/>
    </xf>
    <xf numFmtId="0" fontId="33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left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39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46" fillId="0" borderId="17" xfId="0" applyFont="1" applyFill="1" applyBorder="1" applyAlignment="1" applyProtection="1">
      <alignment horizontal="center" vertical="center" wrapText="1"/>
      <protection/>
    </xf>
    <xf numFmtId="0" fontId="45" fillId="0" borderId="18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18" xfId="0" applyFont="1" applyFill="1" applyBorder="1" applyAlignment="1" applyProtection="1">
      <alignment horizontal="center" vertical="center" wrapText="1"/>
      <protection/>
    </xf>
    <xf numFmtId="0" fontId="33" fillId="33" borderId="19" xfId="0" applyFont="1" applyFill="1" applyBorder="1" applyAlignment="1" applyProtection="1">
      <alignment/>
      <protection locked="0"/>
    </xf>
    <xf numFmtId="0" fontId="33" fillId="33" borderId="20" xfId="0" applyFont="1" applyFill="1" applyBorder="1" applyAlignment="1" applyProtection="1">
      <alignment/>
      <protection locked="0"/>
    </xf>
    <xf numFmtId="0" fontId="33" fillId="33" borderId="21" xfId="0" applyFont="1" applyFill="1" applyBorder="1" applyAlignment="1" applyProtection="1">
      <alignment/>
      <protection locked="0"/>
    </xf>
    <xf numFmtId="0" fontId="33" fillId="33" borderId="14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37" fillId="0" borderId="0" xfId="0" applyFont="1" applyAlignment="1" applyProtection="1">
      <alignment horizontal="right"/>
      <protection/>
    </xf>
    <xf numFmtId="49" fontId="43" fillId="33" borderId="22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 quotePrefix="1">
      <alignment/>
      <protection/>
    </xf>
    <xf numFmtId="0" fontId="25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0" fontId="52" fillId="0" borderId="0" xfId="0" applyFont="1" applyAlignment="1" applyProtection="1">
      <alignment horizontal="center"/>
      <protection/>
    </xf>
    <xf numFmtId="0" fontId="32" fillId="0" borderId="0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3" fontId="45" fillId="0" borderId="10" xfId="0" applyNumberFormat="1" applyFont="1" applyFill="1" applyBorder="1" applyAlignment="1" applyProtection="1">
      <alignment horizontal="center"/>
      <protection/>
    </xf>
    <xf numFmtId="168" fontId="45" fillId="0" borderId="10" xfId="0" applyNumberFormat="1" applyFont="1" applyFill="1" applyBorder="1" applyAlignment="1" applyProtection="1">
      <alignment horizontal="center"/>
      <protection/>
    </xf>
    <xf numFmtId="0" fontId="45" fillId="0" borderId="12" xfId="0" applyFont="1" applyFill="1" applyBorder="1" applyAlignment="1" applyProtection="1">
      <alignment horizontal="center"/>
      <protection/>
    </xf>
    <xf numFmtId="165" fontId="53" fillId="0" borderId="12" xfId="42" applyNumberFormat="1" applyFont="1" applyFill="1" applyBorder="1" applyAlignment="1" applyProtection="1">
      <alignment horizontal="center"/>
      <protection/>
    </xf>
    <xf numFmtId="0" fontId="54" fillId="0" borderId="12" xfId="0" applyFont="1" applyFill="1" applyBorder="1" applyAlignment="1" applyProtection="1">
      <alignment horizontal="center"/>
      <protection/>
    </xf>
    <xf numFmtId="38" fontId="46" fillId="0" borderId="12" xfId="42" applyNumberFormat="1" applyFont="1" applyFill="1" applyBorder="1" applyAlignment="1" applyProtection="1">
      <alignment horizontal="center"/>
      <protection/>
    </xf>
    <xf numFmtId="40" fontId="45" fillId="0" borderId="12" xfId="42" applyNumberFormat="1" applyFont="1" applyFill="1" applyBorder="1" applyAlignment="1" applyProtection="1">
      <alignment horizontal="center"/>
      <protection/>
    </xf>
    <xf numFmtId="2" fontId="46" fillId="0" borderId="12" xfId="0" applyNumberFormat="1" applyFont="1" applyFill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50" fillId="33" borderId="22" xfId="0" applyFont="1" applyFill="1" applyBorder="1" applyAlignment="1" applyProtection="1">
      <alignment horizontal="center"/>
      <protection locked="0"/>
    </xf>
    <xf numFmtId="1" fontId="50" fillId="33" borderId="22" xfId="0" applyNumberFormat="1" applyFont="1" applyFill="1" applyBorder="1" applyAlignment="1" applyProtection="1">
      <alignment horizontal="center"/>
      <protection locked="0"/>
    </xf>
    <xf numFmtId="3" fontId="45" fillId="0" borderId="10" xfId="0" applyNumberFormat="1" applyFont="1" applyFill="1" applyBorder="1" applyAlignment="1" applyProtection="1" quotePrefix="1">
      <alignment horizontal="center"/>
      <protection/>
    </xf>
    <xf numFmtId="168" fontId="46" fillId="0" borderId="10" xfId="0" applyNumberFormat="1" applyFont="1" applyFill="1" applyBorder="1" applyAlignment="1" applyProtection="1" quotePrefix="1">
      <alignment horizontal="center"/>
      <protection/>
    </xf>
    <xf numFmtId="3" fontId="45" fillId="0" borderId="23" xfId="0" applyNumberFormat="1" applyFont="1" applyFill="1" applyBorder="1" applyAlignment="1" applyProtection="1" quotePrefix="1">
      <alignment horizontal="center"/>
      <protection/>
    </xf>
    <xf numFmtId="3" fontId="46" fillId="0" borderId="23" xfId="0" applyNumberFormat="1" applyFont="1" applyFill="1" applyBorder="1" applyAlignment="1" applyProtection="1" quotePrefix="1">
      <alignment horizontal="center"/>
      <protection/>
    </xf>
    <xf numFmtId="4" fontId="54" fillId="0" borderId="12" xfId="42" applyNumberFormat="1" applyFont="1" applyFill="1" applyBorder="1" applyAlignment="1" applyProtection="1">
      <alignment horizontal="center"/>
      <protection/>
    </xf>
    <xf numFmtId="4" fontId="46" fillId="0" borderId="12" xfId="0" applyNumberFormat="1" applyFont="1" applyFill="1" applyBorder="1" applyAlignment="1" applyProtection="1">
      <alignment horizontal="center"/>
      <protection/>
    </xf>
    <xf numFmtId="0" fontId="45" fillId="0" borderId="18" xfId="0" applyFont="1" applyFill="1" applyBorder="1" applyAlignment="1" applyProtection="1">
      <alignment horizontal="center"/>
      <protection/>
    </xf>
    <xf numFmtId="0" fontId="45" fillId="0" borderId="11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 locked="0"/>
    </xf>
    <xf numFmtId="0" fontId="9" fillId="33" borderId="16" xfId="0" applyFont="1" applyFill="1" applyBorder="1" applyAlignment="1" applyProtection="1">
      <alignment wrapText="1"/>
      <protection locked="0"/>
    </xf>
    <xf numFmtId="0" fontId="9" fillId="33" borderId="0" xfId="0" applyFont="1" applyFill="1" applyBorder="1" applyAlignment="1" applyProtection="1">
      <alignment wrapText="1"/>
      <protection locked="0"/>
    </xf>
    <xf numFmtId="0" fontId="9" fillId="33" borderId="13" xfId="0" applyFont="1" applyFill="1" applyBorder="1" applyAlignment="1" applyProtection="1">
      <alignment wrapText="1"/>
      <protection locked="0"/>
    </xf>
    <xf numFmtId="0" fontId="9" fillId="33" borderId="21" xfId="0" applyFont="1" applyFill="1" applyBorder="1" applyAlignment="1" applyProtection="1">
      <alignment wrapText="1"/>
      <protection locked="0"/>
    </xf>
    <xf numFmtId="0" fontId="9" fillId="33" borderId="14" xfId="0" applyFont="1" applyFill="1" applyBorder="1" applyAlignment="1" applyProtection="1">
      <alignment wrapText="1"/>
      <protection locked="0"/>
    </xf>
    <xf numFmtId="0" fontId="9" fillId="33" borderId="15" xfId="0" applyFont="1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/>
      <protection/>
    </xf>
    <xf numFmtId="0" fontId="2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35" fillId="0" borderId="14" xfId="0" applyFont="1" applyBorder="1" applyAlignment="1" applyProtection="1">
      <alignment/>
      <protection/>
    </xf>
    <xf numFmtId="0" fontId="36" fillId="0" borderId="14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wrapText="1"/>
      <protection/>
    </xf>
    <xf numFmtId="3" fontId="46" fillId="0" borderId="14" xfId="0" applyNumberFormat="1" applyFont="1" applyFill="1" applyBorder="1" applyAlignment="1" applyProtection="1">
      <alignment horizontal="center"/>
      <protection/>
    </xf>
    <xf numFmtId="0" fontId="33" fillId="33" borderId="22" xfId="0" applyFont="1" applyFill="1" applyBorder="1" applyAlignment="1" applyProtection="1">
      <alignment/>
      <protection locked="0"/>
    </xf>
    <xf numFmtId="0" fontId="33" fillId="33" borderId="24" xfId="0" applyFont="1" applyFill="1" applyBorder="1" applyAlignment="1" applyProtection="1">
      <alignment/>
      <protection locked="0"/>
    </xf>
    <xf numFmtId="0" fontId="33" fillId="33" borderId="13" xfId="0" applyFont="1" applyFill="1" applyBorder="1" applyAlignment="1" applyProtection="1">
      <alignment/>
      <protection locked="0"/>
    </xf>
    <xf numFmtId="0" fontId="9" fillId="33" borderId="16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33" fillId="33" borderId="15" xfId="0" applyFont="1" applyFill="1" applyBorder="1" applyAlignment="1" applyProtection="1">
      <alignment/>
      <protection locked="0"/>
    </xf>
    <xf numFmtId="166" fontId="46" fillId="0" borderId="25" xfId="0" applyNumberFormat="1" applyFont="1" applyFill="1" applyBorder="1" applyAlignment="1" applyProtection="1">
      <alignment horizontal="center"/>
      <protection/>
    </xf>
    <xf numFmtId="166" fontId="46" fillId="0" borderId="26" xfId="0" applyNumberFormat="1" applyFont="1" applyFill="1" applyBorder="1" applyAlignment="1" applyProtection="1">
      <alignment horizontal="center"/>
      <protection/>
    </xf>
    <xf numFmtId="166" fontId="46" fillId="0" borderId="27" xfId="0" applyNumberFormat="1" applyFont="1" applyFill="1" applyBorder="1" applyAlignment="1" applyProtection="1">
      <alignment horizontal="center"/>
      <protection/>
    </xf>
    <xf numFmtId="0" fontId="58" fillId="13" borderId="19" xfId="0" applyFont="1" applyFill="1" applyBorder="1" applyAlignment="1" applyProtection="1">
      <alignment/>
      <protection/>
    </xf>
    <xf numFmtId="0" fontId="0" fillId="13" borderId="20" xfId="0" applyFont="1" applyFill="1" applyBorder="1" applyAlignment="1" applyProtection="1">
      <alignment/>
      <protection/>
    </xf>
    <xf numFmtId="0" fontId="19" fillId="13" borderId="20" xfId="0" applyFont="1" applyFill="1" applyBorder="1" applyAlignment="1" applyProtection="1">
      <alignment/>
      <protection/>
    </xf>
    <xf numFmtId="0" fontId="0" fillId="13" borderId="20" xfId="0" applyFill="1" applyBorder="1" applyAlignment="1" applyProtection="1">
      <alignment/>
      <protection/>
    </xf>
    <xf numFmtId="0" fontId="0" fillId="13" borderId="24" xfId="0" applyFill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1" fontId="29" fillId="0" borderId="22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" fontId="23" fillId="0" borderId="28" xfId="0" applyNumberFormat="1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" fontId="8" fillId="0" borderId="0" xfId="0" applyNumberFormat="1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3" fontId="10" fillId="0" borderId="12" xfId="0" applyNumberFormat="1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 quotePrefix="1">
      <alignment horizontal="center"/>
      <protection/>
    </xf>
    <xf numFmtId="0" fontId="10" fillId="0" borderId="29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 quotePrefix="1">
      <alignment horizontal="center"/>
      <protection/>
    </xf>
    <xf numFmtId="0" fontId="10" fillId="0" borderId="30" xfId="0" applyFont="1" applyBorder="1" applyAlignment="1" applyProtection="1" quotePrefix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vertical="top" wrapText="1"/>
      <protection locked="0"/>
    </xf>
    <xf numFmtId="0" fontId="6" fillId="13" borderId="11" xfId="0" applyFont="1" applyFill="1" applyBorder="1" applyAlignment="1" applyProtection="1">
      <alignment horizontal="center"/>
      <protection/>
    </xf>
    <xf numFmtId="0" fontId="6" fillId="13" borderId="12" xfId="0" applyFont="1" applyFill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3" fontId="64" fillId="33" borderId="2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/>
    </xf>
    <xf numFmtId="0" fontId="6" fillId="13" borderId="31" xfId="0" applyFont="1" applyFill="1" applyBorder="1" applyAlignment="1" applyProtection="1">
      <alignment/>
      <protection/>
    </xf>
    <xf numFmtId="169" fontId="7" fillId="13" borderId="12" xfId="0" applyNumberFormat="1" applyFont="1" applyFill="1" applyBorder="1" applyAlignment="1" applyProtection="1">
      <alignment horizontal="center"/>
      <protection/>
    </xf>
    <xf numFmtId="3" fontId="7" fillId="13" borderId="10" xfId="0" applyNumberFormat="1" applyFont="1" applyFill="1" applyBorder="1" applyAlignment="1" applyProtection="1">
      <alignment horizontal="center"/>
      <protection/>
    </xf>
    <xf numFmtId="169" fontId="7" fillId="13" borderId="1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 applyProtection="1" quotePrefix="1">
      <alignment/>
      <protection/>
    </xf>
    <xf numFmtId="0" fontId="107" fillId="13" borderId="32" xfId="0" applyFont="1" applyFill="1" applyBorder="1" applyAlignment="1" applyProtection="1">
      <alignment/>
      <protection/>
    </xf>
    <xf numFmtId="0" fontId="108" fillId="0" borderId="27" xfId="0" applyFont="1" applyFill="1" applyBorder="1" applyAlignment="1" applyProtection="1">
      <alignment/>
      <protection/>
    </xf>
    <xf numFmtId="0" fontId="109" fillId="0" borderId="28" xfId="0" applyFont="1" applyFill="1" applyBorder="1" applyAlignment="1" applyProtection="1">
      <alignment/>
      <protection/>
    </xf>
    <xf numFmtId="0" fontId="108" fillId="0" borderId="30" xfId="0" applyFont="1" applyFill="1" applyBorder="1" applyAlignment="1" applyProtection="1">
      <alignment/>
      <protection/>
    </xf>
    <xf numFmtId="0" fontId="107" fillId="13" borderId="25" xfId="0" applyFont="1" applyFill="1" applyBorder="1" applyAlignment="1" applyProtection="1">
      <alignment/>
      <protection/>
    </xf>
    <xf numFmtId="0" fontId="6" fillId="13" borderId="33" xfId="0" applyFont="1" applyFill="1" applyBorder="1" applyAlignment="1" applyProtection="1">
      <alignment/>
      <protection/>
    </xf>
    <xf numFmtId="0" fontId="110" fillId="13" borderId="17" xfId="0" applyFont="1" applyFill="1" applyBorder="1" applyAlignment="1" applyProtection="1">
      <alignment horizontal="right"/>
      <protection/>
    </xf>
    <xf numFmtId="0" fontId="48" fillId="13" borderId="27" xfId="0" applyFont="1" applyFill="1" applyBorder="1" applyAlignment="1" applyProtection="1">
      <alignment/>
      <protection/>
    </xf>
    <xf numFmtId="0" fontId="49" fillId="13" borderId="28" xfId="0" applyFont="1" applyFill="1" applyBorder="1" applyAlignment="1" applyProtection="1">
      <alignment/>
      <protection/>
    </xf>
    <xf numFmtId="0" fontId="107" fillId="34" borderId="25" xfId="0" applyFont="1" applyFill="1" applyBorder="1" applyAlignment="1" applyProtection="1">
      <alignment/>
      <protection/>
    </xf>
    <xf numFmtId="0" fontId="6" fillId="34" borderId="33" xfId="0" applyFont="1" applyFill="1" applyBorder="1" applyAlignment="1" applyProtection="1">
      <alignment/>
      <protection/>
    </xf>
    <xf numFmtId="0" fontId="110" fillId="34" borderId="17" xfId="0" applyFont="1" applyFill="1" applyBorder="1" applyAlignment="1" applyProtection="1">
      <alignment horizontal="right"/>
      <protection/>
    </xf>
    <xf numFmtId="0" fontId="48" fillId="13" borderId="28" xfId="0" applyFont="1" applyFill="1" applyBorder="1" applyAlignment="1" applyProtection="1">
      <alignment/>
      <protection/>
    </xf>
    <xf numFmtId="0" fontId="5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40" fillId="13" borderId="28" xfId="0" applyFont="1" applyFill="1" applyBorder="1" applyAlignment="1" applyProtection="1">
      <alignment/>
      <protection/>
    </xf>
    <xf numFmtId="0" fontId="6" fillId="13" borderId="17" xfId="0" applyFont="1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66" fontId="46" fillId="13" borderId="23" xfId="0" applyNumberFormat="1" applyFont="1" applyFill="1" applyBorder="1" applyAlignment="1" applyProtection="1">
      <alignment horizontal="center"/>
      <protection/>
    </xf>
    <xf numFmtId="1" fontId="45" fillId="0" borderId="10" xfId="0" applyNumberFormat="1" applyFont="1" applyFill="1" applyBorder="1" applyAlignment="1" applyProtection="1">
      <alignment horizontal="center"/>
      <protection/>
    </xf>
    <xf numFmtId="166" fontId="45" fillId="0" borderId="10" xfId="0" applyNumberFormat="1" applyFont="1" applyFill="1" applyBorder="1" applyAlignment="1" applyProtection="1">
      <alignment horizontal="center"/>
      <protection/>
    </xf>
    <xf numFmtId="166" fontId="45" fillId="0" borderId="32" xfId="0" applyNumberFormat="1" applyFont="1" applyFill="1" applyBorder="1" applyAlignment="1" applyProtection="1">
      <alignment horizontal="center"/>
      <protection/>
    </xf>
    <xf numFmtId="168" fontId="46" fillId="13" borderId="23" xfId="0" applyNumberFormat="1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" fontId="46" fillId="13" borderId="10" xfId="0" applyNumberFormat="1" applyFont="1" applyFill="1" applyBorder="1" applyAlignment="1" applyProtection="1" quotePrefix="1">
      <alignment horizontal="center"/>
      <protection/>
    </xf>
    <xf numFmtId="0" fontId="6" fillId="13" borderId="18" xfId="0" applyFont="1" applyFill="1" applyBorder="1" applyAlignment="1" applyProtection="1">
      <alignment horizontal="center"/>
      <protection/>
    </xf>
    <xf numFmtId="168" fontId="46" fillId="13" borderId="10" xfId="0" applyNumberFormat="1" applyFont="1" applyFill="1" applyBorder="1" applyAlignment="1" applyProtection="1" quotePrefix="1">
      <alignment horizontal="center"/>
      <protection/>
    </xf>
    <xf numFmtId="4" fontId="45" fillId="0" borderId="23" xfId="0" applyNumberFormat="1" applyFont="1" applyFill="1" applyBorder="1" applyAlignment="1" applyProtection="1" quotePrefix="1">
      <alignment horizontal="center"/>
      <protection/>
    </xf>
    <xf numFmtId="3" fontId="46" fillId="13" borderId="10" xfId="0" applyNumberFormat="1" applyFont="1" applyFill="1" applyBorder="1" applyAlignment="1" applyProtection="1" quotePrefix="1">
      <alignment horizontal="center"/>
      <protection/>
    </xf>
    <xf numFmtId="3" fontId="33" fillId="33" borderId="24" xfId="0" applyNumberFormat="1" applyFont="1" applyFill="1" applyBorder="1" applyAlignment="1" applyProtection="1">
      <alignment/>
      <protection locked="0"/>
    </xf>
    <xf numFmtId="3" fontId="107" fillId="13" borderId="30" xfId="0" applyNumberFormat="1" applyFont="1" applyFill="1" applyBorder="1" applyAlignment="1" applyProtection="1">
      <alignment/>
      <protection/>
    </xf>
    <xf numFmtId="0" fontId="107" fillId="13" borderId="30" xfId="0" applyFont="1" applyFill="1" applyBorder="1" applyAlignment="1" applyProtection="1">
      <alignment/>
      <protection/>
    </xf>
    <xf numFmtId="0" fontId="107" fillId="13" borderId="28" xfId="0" applyFont="1" applyFill="1" applyBorder="1" applyAlignment="1" applyProtection="1">
      <alignment horizontal="right"/>
      <protection/>
    </xf>
    <xf numFmtId="0" fontId="6" fillId="0" borderId="29" xfId="0" applyFont="1" applyFill="1" applyBorder="1" applyAlignment="1" applyProtection="1">
      <alignment/>
      <protection/>
    </xf>
    <xf numFmtId="0" fontId="7" fillId="0" borderId="29" xfId="0" applyFont="1" applyFill="1" applyBorder="1" applyAlignment="1" applyProtection="1">
      <alignment/>
      <protection/>
    </xf>
    <xf numFmtId="3" fontId="33" fillId="33" borderId="34" xfId="0" applyNumberFormat="1" applyFont="1" applyFill="1" applyBorder="1" applyAlignment="1" applyProtection="1">
      <alignment horizontal="center"/>
      <protection locked="0"/>
    </xf>
    <xf numFmtId="166" fontId="33" fillId="33" borderId="22" xfId="0" applyNumberFormat="1" applyFont="1" applyFill="1" applyBorder="1" applyAlignment="1" applyProtection="1">
      <alignment horizontal="center"/>
      <protection locked="0"/>
    </xf>
    <xf numFmtId="0" fontId="33" fillId="33" borderId="22" xfId="0" applyFont="1" applyFill="1" applyBorder="1" applyAlignment="1" applyProtection="1">
      <alignment horizontal="center"/>
      <protection locked="0"/>
    </xf>
    <xf numFmtId="168" fontId="7" fillId="0" borderId="35" xfId="0" applyNumberFormat="1" applyFont="1" applyFill="1" applyBorder="1" applyAlignment="1" applyProtection="1">
      <alignment horizontal="center"/>
      <protection/>
    </xf>
    <xf numFmtId="1" fontId="33" fillId="33" borderId="22" xfId="0" applyNumberFormat="1" applyFont="1" applyFill="1" applyBorder="1" applyAlignment="1" applyProtection="1">
      <alignment horizontal="center"/>
      <protection locked="0"/>
    </xf>
    <xf numFmtId="2" fontId="33" fillId="33" borderId="22" xfId="0" applyNumberFormat="1" applyFont="1" applyFill="1" applyBorder="1" applyAlignment="1" applyProtection="1">
      <alignment horizontal="center"/>
      <protection locked="0"/>
    </xf>
    <xf numFmtId="9" fontId="6" fillId="0" borderId="0" xfId="57" applyFont="1" applyFill="1" applyBorder="1" applyAlignment="1" applyProtection="1">
      <alignment horizontal="center"/>
      <protection/>
    </xf>
    <xf numFmtId="1" fontId="64" fillId="33" borderId="22" xfId="0" applyNumberFormat="1" applyFont="1" applyFill="1" applyBorder="1" applyAlignment="1" applyProtection="1">
      <alignment horizontal="center"/>
      <protection locked="0"/>
    </xf>
    <xf numFmtId="3" fontId="65" fillId="13" borderId="36" xfId="0" applyNumberFormat="1" applyFont="1" applyFill="1" applyBorder="1" applyAlignment="1" applyProtection="1">
      <alignment horizontal="center"/>
      <protection/>
    </xf>
    <xf numFmtId="0" fontId="7" fillId="13" borderId="32" xfId="0" applyFont="1" applyFill="1" applyBorder="1" applyAlignment="1" applyProtection="1">
      <alignment/>
      <protection/>
    </xf>
    <xf numFmtId="0" fontId="0" fillId="13" borderId="31" xfId="0" applyFill="1" applyBorder="1" applyAlignment="1" applyProtection="1">
      <alignment/>
      <protection/>
    </xf>
    <xf numFmtId="0" fontId="0" fillId="13" borderId="23" xfId="0" applyFill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38" fillId="33" borderId="37" xfId="0" applyFont="1" applyFill="1" applyBorder="1" applyAlignment="1" applyProtection="1">
      <alignment horizontal="center" vertical="center" wrapText="1"/>
      <protection/>
    </xf>
    <xf numFmtId="0" fontId="43" fillId="33" borderId="38" xfId="0" applyFont="1" applyFill="1" applyBorder="1" applyAlignment="1" applyProtection="1">
      <alignment horizontal="center" vertical="center" wrapText="1"/>
      <protection/>
    </xf>
    <xf numFmtId="0" fontId="43" fillId="33" borderId="39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25" fillId="0" borderId="32" xfId="0" applyFont="1" applyFill="1" applyBorder="1" applyAlignment="1" applyProtection="1">
      <alignment horizontal="center" vertical="center"/>
      <protection/>
    </xf>
    <xf numFmtId="0" fontId="25" fillId="0" borderId="31" xfId="0" applyFont="1" applyFill="1" applyBorder="1" applyAlignment="1" applyProtection="1">
      <alignment horizontal="center" vertical="center"/>
      <protection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43" fillId="33" borderId="37" xfId="0" applyFont="1" applyFill="1" applyBorder="1" applyAlignment="1" applyProtection="1">
      <alignment horizontal="center" wrapText="1"/>
      <protection locked="0"/>
    </xf>
    <xf numFmtId="0" fontId="43" fillId="33" borderId="38" xfId="0" applyFont="1" applyFill="1" applyBorder="1" applyAlignment="1" applyProtection="1">
      <alignment horizontal="center" wrapText="1"/>
      <protection locked="0"/>
    </xf>
    <xf numFmtId="0" fontId="43" fillId="33" borderId="39" xfId="0" applyFont="1" applyFill="1" applyBorder="1" applyAlignment="1" applyProtection="1">
      <alignment horizontal="center" wrapText="1"/>
      <protection locked="0"/>
    </xf>
    <xf numFmtId="0" fontId="33" fillId="33" borderId="19" xfId="0" applyFont="1" applyFill="1" applyBorder="1" applyAlignment="1" applyProtection="1">
      <alignment horizontal="left" vertical="top" wrapText="1"/>
      <protection locked="0"/>
    </xf>
    <xf numFmtId="0" fontId="33" fillId="33" borderId="20" xfId="0" applyFont="1" applyFill="1" applyBorder="1" applyAlignment="1" applyProtection="1">
      <alignment horizontal="left" vertical="top" wrapText="1"/>
      <protection locked="0"/>
    </xf>
    <xf numFmtId="0" fontId="33" fillId="33" borderId="24" xfId="0" applyFont="1" applyFill="1" applyBorder="1" applyAlignment="1" applyProtection="1">
      <alignment horizontal="left" vertical="top" wrapText="1"/>
      <protection locked="0"/>
    </xf>
    <xf numFmtId="0" fontId="33" fillId="33" borderId="21" xfId="0" applyFont="1" applyFill="1" applyBorder="1" applyAlignment="1" applyProtection="1">
      <alignment horizontal="left" vertical="top" wrapText="1"/>
      <protection locked="0"/>
    </xf>
    <xf numFmtId="0" fontId="33" fillId="33" borderId="14" xfId="0" applyFont="1" applyFill="1" applyBorder="1" applyAlignment="1" applyProtection="1">
      <alignment horizontal="left" vertical="top" wrapText="1"/>
      <protection locked="0"/>
    </xf>
    <xf numFmtId="0" fontId="33" fillId="33" borderId="15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indent="1"/>
      <protection/>
    </xf>
    <xf numFmtId="0" fontId="0" fillId="0" borderId="0" xfId="0" applyBorder="1" applyAlignment="1" applyProtection="1">
      <alignment horizontal="left" indent="1"/>
      <protection/>
    </xf>
    <xf numFmtId="0" fontId="0" fillId="0" borderId="13" xfId="0" applyBorder="1" applyAlignment="1" applyProtection="1">
      <alignment horizontal="left" indent="1"/>
      <protection/>
    </xf>
    <xf numFmtId="0" fontId="25" fillId="0" borderId="32" xfId="0" applyFont="1" applyFill="1" applyBorder="1" applyAlignment="1" applyProtection="1">
      <alignment horizontal="center"/>
      <protection/>
    </xf>
    <xf numFmtId="0" fontId="25" fillId="0" borderId="31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33" fillId="33" borderId="16" xfId="0" applyFont="1" applyFill="1" applyBorder="1" applyAlignment="1" applyProtection="1">
      <alignment horizontal="left" vertical="top" wrapText="1"/>
      <protection locked="0"/>
    </xf>
    <xf numFmtId="0" fontId="33" fillId="33" borderId="0" xfId="0" applyFont="1" applyFill="1" applyBorder="1" applyAlignment="1" applyProtection="1">
      <alignment horizontal="left" vertical="top" wrapText="1"/>
      <protection locked="0"/>
    </xf>
    <xf numFmtId="0" fontId="33" fillId="33" borderId="13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111" fillId="0" borderId="0" xfId="0" applyFont="1" applyAlignment="1" applyProtection="1">
      <alignment horizontal="left" vertical="center" wrapText="1"/>
      <protection/>
    </xf>
    <xf numFmtId="0" fontId="25" fillId="13" borderId="10" xfId="0" applyFont="1" applyFill="1" applyBorder="1" applyAlignment="1" applyProtection="1">
      <alignment horizontal="center"/>
      <protection/>
    </xf>
    <xf numFmtId="0" fontId="25" fillId="13" borderId="30" xfId="0" applyFont="1" applyFill="1" applyBorder="1" applyAlignment="1" applyProtection="1">
      <alignment horizontal="center"/>
      <protection/>
    </xf>
    <xf numFmtId="0" fontId="25" fillId="13" borderId="12" xfId="0" applyFont="1" applyFill="1" applyBorder="1" applyAlignment="1" applyProtection="1">
      <alignment horizontal="center"/>
      <protection/>
    </xf>
    <xf numFmtId="0" fontId="25" fillId="13" borderId="32" xfId="0" applyFont="1" applyFill="1" applyBorder="1" applyAlignment="1" applyProtection="1">
      <alignment horizontal="center"/>
      <protection/>
    </xf>
    <xf numFmtId="0" fontId="25" fillId="13" borderId="31" xfId="0" applyFont="1" applyFill="1" applyBorder="1" applyAlignment="1" applyProtection="1">
      <alignment horizontal="center"/>
      <protection/>
    </xf>
    <xf numFmtId="0" fontId="25" fillId="13" borderId="23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9" fillId="0" borderId="37" xfId="0" applyFont="1" applyBorder="1" applyAlignment="1" applyProtection="1">
      <alignment horizontal="center"/>
      <protection/>
    </xf>
    <xf numFmtId="0" fontId="29" fillId="0" borderId="38" xfId="0" applyFont="1" applyBorder="1" applyAlignment="1" applyProtection="1">
      <alignment horizontal="center"/>
      <protection/>
    </xf>
    <xf numFmtId="0" fontId="29" fillId="0" borderId="39" xfId="0" applyFont="1" applyBorder="1" applyAlignment="1" applyProtection="1">
      <alignment horizontal="center"/>
      <protection/>
    </xf>
    <xf numFmtId="0" fontId="23" fillId="35" borderId="19" xfId="0" applyFont="1" applyFill="1" applyBorder="1" applyAlignment="1" applyProtection="1">
      <alignment horizontal="left" vertical="top" wrapText="1"/>
      <protection locked="0"/>
    </xf>
    <xf numFmtId="0" fontId="0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24" xfId="0" applyFont="1" applyFill="1" applyBorder="1" applyAlignment="1" applyProtection="1">
      <alignment horizontal="left" vertical="top" wrapText="1"/>
      <protection locked="0"/>
    </xf>
    <xf numFmtId="0" fontId="0" fillId="35" borderId="16" xfId="0" applyFont="1" applyFill="1" applyBorder="1" applyAlignment="1" applyProtection="1">
      <alignment horizontal="left" vertical="top" wrapText="1"/>
      <protection locked="0"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0" fillId="35" borderId="13" xfId="0" applyFont="1" applyFill="1" applyBorder="1" applyAlignment="1" applyProtection="1">
      <alignment horizontal="left" vertical="top" wrapText="1"/>
      <protection locked="0"/>
    </xf>
    <xf numFmtId="0" fontId="0" fillId="35" borderId="21" xfId="0" applyFont="1" applyFill="1" applyBorder="1" applyAlignment="1" applyProtection="1">
      <alignment horizontal="left" vertical="top" wrapText="1"/>
      <protection locked="0"/>
    </xf>
    <xf numFmtId="0" fontId="0" fillId="35" borderId="14" xfId="0" applyFont="1" applyFill="1" applyBorder="1" applyAlignment="1" applyProtection="1">
      <alignment horizontal="left" vertical="top" wrapText="1"/>
      <protection locked="0"/>
    </xf>
    <xf numFmtId="0" fontId="0" fillId="35" borderId="15" xfId="0" applyFont="1" applyFill="1" applyBorder="1" applyAlignment="1" applyProtection="1">
      <alignment horizontal="left" vertical="top" wrapText="1"/>
      <protection locked="0"/>
    </xf>
    <xf numFmtId="0" fontId="15" fillId="0" borderId="25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3" fillId="0" borderId="28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6</xdr:row>
      <xdr:rowOff>142875</xdr:rowOff>
    </xdr:from>
    <xdr:to>
      <xdr:col>8</xdr:col>
      <xdr:colOff>47625</xdr:colOff>
      <xdr:row>8</xdr:row>
      <xdr:rowOff>57150</xdr:rowOff>
    </xdr:to>
    <xdr:sp>
      <xdr:nvSpPr>
        <xdr:cNvPr id="1" name="Line 15"/>
        <xdr:cNvSpPr>
          <a:spLocks/>
        </xdr:cNvSpPr>
      </xdr:nvSpPr>
      <xdr:spPr>
        <a:xfrm>
          <a:off x="4743450" y="1104900"/>
          <a:ext cx="142875" cy="257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9</xdr:row>
      <xdr:rowOff>57150</xdr:rowOff>
    </xdr:from>
    <xdr:to>
      <xdr:col>3</xdr:col>
      <xdr:colOff>561975</xdr:colOff>
      <xdr:row>11</xdr:row>
      <xdr:rowOff>19050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114300" y="1552575"/>
          <a:ext cx="2028825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number of non-residential connections, e.g., 2 industrial connections.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9525</xdr:colOff>
      <xdr:row>5</xdr:row>
      <xdr:rowOff>19050</xdr:rowOff>
    </xdr:from>
    <xdr:to>
      <xdr:col>9</xdr:col>
      <xdr:colOff>0</xdr:colOff>
      <xdr:row>6</xdr:row>
      <xdr:rowOff>152400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1590675" y="819150"/>
          <a:ext cx="3971925" cy="2952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Convert "Number of other connections" (Cell E9) to ERCs here.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[ERCs of other connections = peak day demand of other connections in gal per day / 800 gpd]</a:t>
          </a:r>
        </a:p>
      </xdr:txBody>
    </xdr:sp>
    <xdr:clientData/>
  </xdr:twoCellAnchor>
  <xdr:twoCellAnchor>
    <xdr:from>
      <xdr:col>3</xdr:col>
      <xdr:colOff>561975</xdr:colOff>
      <xdr:row>9</xdr:row>
      <xdr:rowOff>0</xdr:rowOff>
    </xdr:from>
    <xdr:to>
      <xdr:col>4</xdr:col>
      <xdr:colOff>228600</xdr:colOff>
      <xdr:row>9</xdr:row>
      <xdr:rowOff>123825</xdr:rowOff>
    </xdr:to>
    <xdr:sp>
      <xdr:nvSpPr>
        <xdr:cNvPr id="4" name="Line 18"/>
        <xdr:cNvSpPr>
          <a:spLocks/>
        </xdr:cNvSpPr>
      </xdr:nvSpPr>
      <xdr:spPr>
        <a:xfrm flipV="1">
          <a:off x="2143125" y="1495425"/>
          <a:ext cx="333375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17</xdr:row>
      <xdr:rowOff>66675</xdr:rowOff>
    </xdr:from>
    <xdr:to>
      <xdr:col>9</xdr:col>
      <xdr:colOff>0</xdr:colOff>
      <xdr:row>19</xdr:row>
      <xdr:rowOff>76200</xdr:rowOff>
    </xdr:to>
    <xdr:sp>
      <xdr:nvSpPr>
        <xdr:cNvPr id="5" name="Text Box 21"/>
        <xdr:cNvSpPr txBox="1">
          <a:spLocks noChangeArrowheads="1"/>
        </xdr:cNvSpPr>
      </xdr:nvSpPr>
      <xdr:spPr>
        <a:xfrm>
          <a:off x="4105275" y="2876550"/>
          <a:ext cx="1457325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estimated irrigated acre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residential lot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8</xdr:col>
      <xdr:colOff>638175</xdr:colOff>
      <xdr:row>19</xdr:row>
      <xdr:rowOff>76200</xdr:rowOff>
    </xdr:from>
    <xdr:to>
      <xdr:col>8</xdr:col>
      <xdr:colOff>638175</xdr:colOff>
      <xdr:row>23</xdr:row>
      <xdr:rowOff>76200</xdr:rowOff>
    </xdr:to>
    <xdr:sp>
      <xdr:nvSpPr>
        <xdr:cNvPr id="6" name="Line 22"/>
        <xdr:cNvSpPr>
          <a:spLocks/>
        </xdr:cNvSpPr>
      </xdr:nvSpPr>
      <xdr:spPr>
        <a:xfrm flipH="1">
          <a:off x="5476875" y="3152775"/>
          <a:ext cx="0" cy="638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24</xdr:row>
      <xdr:rowOff>171450</xdr:rowOff>
    </xdr:from>
    <xdr:to>
      <xdr:col>6</xdr:col>
      <xdr:colOff>266700</xdr:colOff>
      <xdr:row>26</xdr:row>
      <xdr:rowOff>133350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2505075" y="4076700"/>
          <a:ext cx="1457325" cy="3429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irrigated acres of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connections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266700</xdr:colOff>
      <xdr:row>24</xdr:row>
      <xdr:rowOff>142875</xdr:rowOff>
    </xdr:from>
    <xdr:to>
      <xdr:col>8</xdr:col>
      <xdr:colOff>9525</xdr:colOff>
      <xdr:row>25</xdr:row>
      <xdr:rowOff>66675</xdr:rowOff>
    </xdr:to>
    <xdr:sp>
      <xdr:nvSpPr>
        <xdr:cNvPr id="8" name="Line 24"/>
        <xdr:cNvSpPr>
          <a:spLocks/>
        </xdr:cNvSpPr>
      </xdr:nvSpPr>
      <xdr:spPr>
        <a:xfrm flipV="1">
          <a:off x="3962400" y="4048125"/>
          <a:ext cx="8858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76200</xdr:rowOff>
    </xdr:from>
    <xdr:to>
      <xdr:col>9</xdr:col>
      <xdr:colOff>0</xdr:colOff>
      <xdr:row>35</xdr:row>
      <xdr:rowOff>38100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4476750" y="5638800"/>
          <a:ext cx="108585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fire flow in gpm.</a:t>
          </a:r>
        </a:p>
      </xdr:txBody>
    </xdr:sp>
    <xdr:clientData/>
  </xdr:twoCellAnchor>
  <xdr:twoCellAnchor>
    <xdr:from>
      <xdr:col>8</xdr:col>
      <xdr:colOff>571500</xdr:colOff>
      <xdr:row>35</xdr:row>
      <xdr:rowOff>38100</xdr:rowOff>
    </xdr:from>
    <xdr:to>
      <xdr:col>8</xdr:col>
      <xdr:colOff>571500</xdr:colOff>
      <xdr:row>37</xdr:row>
      <xdr:rowOff>57150</xdr:rowOff>
    </xdr:to>
    <xdr:sp>
      <xdr:nvSpPr>
        <xdr:cNvPr id="10" name="Line 26"/>
        <xdr:cNvSpPr>
          <a:spLocks/>
        </xdr:cNvSpPr>
      </xdr:nvSpPr>
      <xdr:spPr>
        <a:xfrm>
          <a:off x="5410200" y="5800725"/>
          <a:ext cx="0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40</xdr:row>
      <xdr:rowOff>9525</xdr:rowOff>
    </xdr:from>
    <xdr:to>
      <xdr:col>7</xdr:col>
      <xdr:colOff>428625</xdr:colOff>
      <xdr:row>41</xdr:row>
      <xdr:rowOff>152400</xdr:rowOff>
    </xdr:to>
    <xdr:sp>
      <xdr:nvSpPr>
        <xdr:cNvPr id="11" name="Text Box 27"/>
        <xdr:cNvSpPr txBox="1">
          <a:spLocks noChangeArrowheads="1"/>
        </xdr:cNvSpPr>
      </xdr:nvSpPr>
      <xdr:spPr>
        <a:xfrm>
          <a:off x="3962400" y="6657975"/>
          <a:ext cx="828675" cy="3048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duration in hours.</a:t>
          </a:r>
        </a:p>
      </xdr:txBody>
    </xdr:sp>
    <xdr:clientData/>
  </xdr:twoCellAnchor>
  <xdr:twoCellAnchor>
    <xdr:from>
      <xdr:col>7</xdr:col>
      <xdr:colOff>409575</xdr:colOff>
      <xdr:row>38</xdr:row>
      <xdr:rowOff>104775</xdr:rowOff>
    </xdr:from>
    <xdr:to>
      <xdr:col>8</xdr:col>
      <xdr:colOff>114300</xdr:colOff>
      <xdr:row>40</xdr:row>
      <xdr:rowOff>19050</xdr:rowOff>
    </xdr:to>
    <xdr:sp>
      <xdr:nvSpPr>
        <xdr:cNvPr id="12" name="Line 28"/>
        <xdr:cNvSpPr>
          <a:spLocks/>
        </xdr:cNvSpPr>
      </xdr:nvSpPr>
      <xdr:spPr>
        <a:xfrm flipV="1">
          <a:off x="4772025" y="6362700"/>
          <a:ext cx="180975" cy="304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53</xdr:row>
      <xdr:rowOff>85725</xdr:rowOff>
    </xdr:from>
    <xdr:to>
      <xdr:col>6</xdr:col>
      <xdr:colOff>257175</xdr:colOff>
      <xdr:row>54</xdr:row>
      <xdr:rowOff>95250</xdr:rowOff>
    </xdr:to>
    <xdr:sp>
      <xdr:nvSpPr>
        <xdr:cNvPr id="13" name="Text Box 35"/>
        <xdr:cNvSpPr txBox="1">
          <a:spLocks noChangeArrowheads="1"/>
        </xdr:cNvSpPr>
      </xdr:nvSpPr>
      <xdr:spPr>
        <a:xfrm>
          <a:off x="2657475" y="8753475"/>
          <a:ext cx="1295400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I99 below.</a:t>
          </a:r>
        </a:p>
      </xdr:txBody>
    </xdr:sp>
    <xdr:clientData/>
  </xdr:twoCellAnchor>
  <xdr:twoCellAnchor>
    <xdr:from>
      <xdr:col>3</xdr:col>
      <xdr:colOff>647700</xdr:colOff>
      <xdr:row>54</xdr:row>
      <xdr:rowOff>38100</xdr:rowOff>
    </xdr:from>
    <xdr:to>
      <xdr:col>4</xdr:col>
      <xdr:colOff>409575</xdr:colOff>
      <xdr:row>55</xdr:row>
      <xdr:rowOff>28575</xdr:rowOff>
    </xdr:to>
    <xdr:sp>
      <xdr:nvSpPr>
        <xdr:cNvPr id="14" name="Line 36"/>
        <xdr:cNvSpPr>
          <a:spLocks/>
        </xdr:cNvSpPr>
      </xdr:nvSpPr>
      <xdr:spPr>
        <a:xfrm flipH="1">
          <a:off x="2228850" y="8867775"/>
          <a:ext cx="428625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26</xdr:row>
      <xdr:rowOff>114300</xdr:rowOff>
    </xdr:from>
    <xdr:to>
      <xdr:col>9</xdr:col>
      <xdr:colOff>9525</xdr:colOff>
      <xdr:row>30</xdr:row>
      <xdr:rowOff>47625</xdr:rowOff>
    </xdr:to>
    <xdr:sp>
      <xdr:nvSpPr>
        <xdr:cNvPr id="15" name="Text Box 38"/>
        <xdr:cNvSpPr txBox="1">
          <a:spLocks noChangeArrowheads="1"/>
        </xdr:cNvSpPr>
      </xdr:nvSpPr>
      <xdr:spPr>
        <a:xfrm>
          <a:off x="4533900" y="4400550"/>
          <a:ext cx="1038225" cy="609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Irrigated Zone #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the list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See "Irrigation Demands &amp; Map" tab on the bottom of the screen.</a:t>
          </a:r>
        </a:p>
      </xdr:txBody>
    </xdr:sp>
    <xdr:clientData/>
  </xdr:twoCellAnchor>
  <xdr:twoCellAnchor>
    <xdr:from>
      <xdr:col>8</xdr:col>
      <xdr:colOff>47625</xdr:colOff>
      <xdr:row>25</xdr:row>
      <xdr:rowOff>171450</xdr:rowOff>
    </xdr:from>
    <xdr:to>
      <xdr:col>8</xdr:col>
      <xdr:colOff>209550</xdr:colOff>
      <xdr:row>26</xdr:row>
      <xdr:rowOff>104775</xdr:rowOff>
    </xdr:to>
    <xdr:sp>
      <xdr:nvSpPr>
        <xdr:cNvPr id="16" name="Line 39"/>
        <xdr:cNvSpPr>
          <a:spLocks/>
        </xdr:cNvSpPr>
      </xdr:nvSpPr>
      <xdr:spPr>
        <a:xfrm flipV="1">
          <a:off x="4886325" y="4267200"/>
          <a:ext cx="161925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62</xdr:row>
      <xdr:rowOff>76200</xdr:rowOff>
    </xdr:from>
    <xdr:to>
      <xdr:col>6</xdr:col>
      <xdr:colOff>276225</xdr:colOff>
      <xdr:row>63</xdr:row>
      <xdr:rowOff>76200</xdr:rowOff>
    </xdr:to>
    <xdr:sp>
      <xdr:nvSpPr>
        <xdr:cNvPr id="17" name="Text Box 40"/>
        <xdr:cNvSpPr txBox="1">
          <a:spLocks noChangeArrowheads="1"/>
        </xdr:cNvSpPr>
      </xdr:nvSpPr>
      <xdr:spPr>
        <a:xfrm>
          <a:off x="2676525" y="10106025"/>
          <a:ext cx="1295400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I118 below.</a:t>
          </a:r>
        </a:p>
      </xdr:txBody>
    </xdr:sp>
    <xdr:clientData/>
  </xdr:twoCellAnchor>
  <xdr:twoCellAnchor>
    <xdr:from>
      <xdr:col>3</xdr:col>
      <xdr:colOff>647700</xdr:colOff>
      <xdr:row>63</xdr:row>
      <xdr:rowOff>28575</xdr:rowOff>
    </xdr:from>
    <xdr:to>
      <xdr:col>4</xdr:col>
      <xdr:colOff>438150</xdr:colOff>
      <xdr:row>64</xdr:row>
      <xdr:rowOff>47625</xdr:rowOff>
    </xdr:to>
    <xdr:sp>
      <xdr:nvSpPr>
        <xdr:cNvPr id="18" name="Line 41"/>
        <xdr:cNvSpPr>
          <a:spLocks/>
        </xdr:cNvSpPr>
      </xdr:nvSpPr>
      <xdr:spPr>
        <a:xfrm flipH="1">
          <a:off x="2228850" y="10220325"/>
          <a:ext cx="45720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79</xdr:row>
      <xdr:rowOff>19050</xdr:rowOff>
    </xdr:from>
    <xdr:to>
      <xdr:col>9</xdr:col>
      <xdr:colOff>238125</xdr:colOff>
      <xdr:row>80</xdr:row>
      <xdr:rowOff>9525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3238500" y="12820650"/>
          <a:ext cx="2562225" cy="1619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applicable, enter number of people per camp site here.</a:t>
          </a:r>
        </a:p>
      </xdr:txBody>
    </xdr:sp>
    <xdr:clientData/>
  </xdr:twoCellAnchor>
  <xdr:twoCellAnchor>
    <xdr:from>
      <xdr:col>5</xdr:col>
      <xdr:colOff>0</xdr:colOff>
      <xdr:row>79</xdr:row>
      <xdr:rowOff>95250</xdr:rowOff>
    </xdr:from>
    <xdr:to>
      <xdr:col>5</xdr:col>
      <xdr:colOff>200025</xdr:colOff>
      <xdr:row>79</xdr:row>
      <xdr:rowOff>95250</xdr:rowOff>
    </xdr:to>
    <xdr:sp>
      <xdr:nvSpPr>
        <xdr:cNvPr id="20" name="Line 43"/>
        <xdr:cNvSpPr>
          <a:spLocks/>
        </xdr:cNvSpPr>
      </xdr:nvSpPr>
      <xdr:spPr>
        <a:xfrm flipH="1">
          <a:off x="3028950" y="12896850"/>
          <a:ext cx="200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114300</xdr:rowOff>
    </xdr:from>
    <xdr:to>
      <xdr:col>9</xdr:col>
      <xdr:colOff>200025</xdr:colOff>
      <xdr:row>58</xdr:row>
      <xdr:rowOff>123825</xdr:rowOff>
    </xdr:to>
    <xdr:sp>
      <xdr:nvSpPr>
        <xdr:cNvPr id="21" name="Text Box 58"/>
        <xdr:cNvSpPr txBox="1">
          <a:spLocks noChangeArrowheads="1"/>
        </xdr:cNvSpPr>
      </xdr:nvSpPr>
      <xdr:spPr>
        <a:xfrm>
          <a:off x="2667000" y="9267825"/>
          <a:ext cx="309562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means: (1) additional source capacity is needed, and (2) insufficient source deficiency points should be assessed.</a:t>
          </a:r>
        </a:p>
      </xdr:txBody>
    </xdr:sp>
    <xdr:clientData/>
  </xdr:twoCellAnchor>
  <xdr:twoCellAnchor>
    <xdr:from>
      <xdr:col>3</xdr:col>
      <xdr:colOff>657225</xdr:colOff>
      <xdr:row>57</xdr:row>
      <xdr:rowOff>66675</xdr:rowOff>
    </xdr:from>
    <xdr:to>
      <xdr:col>4</xdr:col>
      <xdr:colOff>409575</xdr:colOff>
      <xdr:row>58</xdr:row>
      <xdr:rowOff>47625</xdr:rowOff>
    </xdr:to>
    <xdr:sp>
      <xdr:nvSpPr>
        <xdr:cNvPr id="22" name="Line 59"/>
        <xdr:cNvSpPr>
          <a:spLocks/>
        </xdr:cNvSpPr>
      </xdr:nvSpPr>
      <xdr:spPr>
        <a:xfrm flipH="1">
          <a:off x="2238375" y="9382125"/>
          <a:ext cx="41910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65</xdr:row>
      <xdr:rowOff>76200</xdr:rowOff>
    </xdr:from>
    <xdr:to>
      <xdr:col>9</xdr:col>
      <xdr:colOff>200025</xdr:colOff>
      <xdr:row>67</xdr:row>
      <xdr:rowOff>85725</xdr:rowOff>
    </xdr:to>
    <xdr:sp>
      <xdr:nvSpPr>
        <xdr:cNvPr id="23" name="Text Box 60"/>
        <xdr:cNvSpPr txBox="1">
          <a:spLocks noChangeArrowheads="1"/>
        </xdr:cNvSpPr>
      </xdr:nvSpPr>
      <xdr:spPr>
        <a:xfrm>
          <a:off x="2686050" y="10591800"/>
          <a:ext cx="3076575" cy="3333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Negative number means: (1) additional storage volume is needed, and (2) insufficient storage deficiency points should be assessed.</a:t>
          </a:r>
        </a:p>
      </xdr:txBody>
    </xdr:sp>
    <xdr:clientData/>
  </xdr:twoCellAnchor>
  <xdr:twoCellAnchor>
    <xdr:from>
      <xdr:col>3</xdr:col>
      <xdr:colOff>657225</xdr:colOff>
      <xdr:row>66</xdr:row>
      <xdr:rowOff>19050</xdr:rowOff>
    </xdr:from>
    <xdr:to>
      <xdr:col>4</xdr:col>
      <xdr:colOff>447675</xdr:colOff>
      <xdr:row>67</xdr:row>
      <xdr:rowOff>47625</xdr:rowOff>
    </xdr:to>
    <xdr:sp>
      <xdr:nvSpPr>
        <xdr:cNvPr id="24" name="Line 61"/>
        <xdr:cNvSpPr>
          <a:spLocks/>
        </xdr:cNvSpPr>
      </xdr:nvSpPr>
      <xdr:spPr>
        <a:xfrm flipH="1">
          <a:off x="2238375" y="10696575"/>
          <a:ext cx="45720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111</xdr:row>
      <xdr:rowOff>76200</xdr:rowOff>
    </xdr:from>
    <xdr:to>
      <xdr:col>5</xdr:col>
      <xdr:colOff>57150</xdr:colOff>
      <xdr:row>113</xdr:row>
      <xdr:rowOff>114300</xdr:rowOff>
    </xdr:to>
    <xdr:sp>
      <xdr:nvSpPr>
        <xdr:cNvPr id="25" name="Text Box 66"/>
        <xdr:cNvSpPr txBox="1">
          <a:spLocks noChangeArrowheads="1"/>
        </xdr:cNvSpPr>
      </xdr:nvSpPr>
      <xdr:spPr>
        <a:xfrm>
          <a:off x="9525" y="18126075"/>
          <a:ext cx="3076575" cy="361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you need to calculate projected future demand &amp; req'ts (including both existing &amp; future residential connections), enter this number to Cell I8 as "Number of residential connection."
</a:t>
          </a:r>
        </a:p>
      </xdr:txBody>
    </xdr:sp>
    <xdr:clientData/>
  </xdr:twoCellAnchor>
  <xdr:twoCellAnchor>
    <xdr:from>
      <xdr:col>3</xdr:col>
      <xdr:colOff>657225</xdr:colOff>
      <xdr:row>110</xdr:row>
      <xdr:rowOff>123825</xdr:rowOff>
    </xdr:from>
    <xdr:to>
      <xdr:col>4</xdr:col>
      <xdr:colOff>228600</xdr:colOff>
      <xdr:row>111</xdr:row>
      <xdr:rowOff>76200</xdr:rowOff>
    </xdr:to>
    <xdr:sp>
      <xdr:nvSpPr>
        <xdr:cNvPr id="26" name="Line 67"/>
        <xdr:cNvSpPr>
          <a:spLocks/>
        </xdr:cNvSpPr>
      </xdr:nvSpPr>
      <xdr:spPr>
        <a:xfrm flipH="1" flipV="1">
          <a:off x="2238375" y="18011775"/>
          <a:ext cx="2381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118</xdr:row>
      <xdr:rowOff>95250</xdr:rowOff>
    </xdr:from>
    <xdr:to>
      <xdr:col>10</xdr:col>
      <xdr:colOff>28575</xdr:colOff>
      <xdr:row>120</xdr:row>
      <xdr:rowOff>161925</xdr:rowOff>
    </xdr:to>
    <xdr:sp>
      <xdr:nvSpPr>
        <xdr:cNvPr id="27" name="Text Box 83"/>
        <xdr:cNvSpPr txBox="1">
          <a:spLocks noChangeArrowheads="1"/>
        </xdr:cNvSpPr>
      </xdr:nvSpPr>
      <xdr:spPr>
        <a:xfrm>
          <a:off x="3524250" y="19297650"/>
          <a:ext cx="2705100" cy="3905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Diaphragm or air pressure tanks shall not be considered effective storage volume for (1) community systems, or (2) NTNC with significant demand.</a:t>
          </a:r>
        </a:p>
      </xdr:txBody>
    </xdr:sp>
    <xdr:clientData/>
  </xdr:twoCellAnchor>
  <xdr:twoCellAnchor>
    <xdr:from>
      <xdr:col>9</xdr:col>
      <xdr:colOff>123825</xdr:colOff>
      <xdr:row>118</xdr:row>
      <xdr:rowOff>0</xdr:rowOff>
    </xdr:from>
    <xdr:to>
      <xdr:col>9</xdr:col>
      <xdr:colOff>266700</xdr:colOff>
      <xdr:row>118</xdr:row>
      <xdr:rowOff>95250</xdr:rowOff>
    </xdr:to>
    <xdr:sp>
      <xdr:nvSpPr>
        <xdr:cNvPr id="28" name="Line 85"/>
        <xdr:cNvSpPr>
          <a:spLocks/>
        </xdr:cNvSpPr>
      </xdr:nvSpPr>
      <xdr:spPr>
        <a:xfrm flipV="1">
          <a:off x="5686425" y="19202400"/>
          <a:ext cx="142875" cy="952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55</xdr:row>
      <xdr:rowOff>19050</xdr:rowOff>
    </xdr:from>
    <xdr:to>
      <xdr:col>6</xdr:col>
      <xdr:colOff>314325</xdr:colOff>
      <xdr:row>56</xdr:row>
      <xdr:rowOff>28575</xdr:rowOff>
    </xdr:to>
    <xdr:sp>
      <xdr:nvSpPr>
        <xdr:cNvPr id="29" name="Text Box 88"/>
        <xdr:cNvSpPr txBox="1">
          <a:spLocks noChangeArrowheads="1"/>
        </xdr:cNvSpPr>
      </xdr:nvSpPr>
      <xdr:spPr>
        <a:xfrm>
          <a:off x="2667000" y="9010650"/>
          <a:ext cx="13430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C51 above.</a:t>
          </a:r>
        </a:p>
      </xdr:txBody>
    </xdr:sp>
    <xdr:clientData/>
  </xdr:twoCellAnchor>
  <xdr:twoCellAnchor>
    <xdr:from>
      <xdr:col>4</xdr:col>
      <xdr:colOff>438150</xdr:colOff>
      <xdr:row>63</xdr:row>
      <xdr:rowOff>152400</xdr:rowOff>
    </xdr:from>
    <xdr:to>
      <xdr:col>6</xdr:col>
      <xdr:colOff>295275</xdr:colOff>
      <xdr:row>65</xdr:row>
      <xdr:rowOff>0</xdr:rowOff>
    </xdr:to>
    <xdr:sp>
      <xdr:nvSpPr>
        <xdr:cNvPr id="30" name="Text Box 89"/>
        <xdr:cNvSpPr txBox="1">
          <a:spLocks noChangeArrowheads="1"/>
        </xdr:cNvSpPr>
      </xdr:nvSpPr>
      <xdr:spPr>
        <a:xfrm>
          <a:off x="2686050" y="10344150"/>
          <a:ext cx="1304925" cy="171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Linked to Cell E51 above.</a:t>
          </a:r>
        </a:p>
      </xdr:txBody>
    </xdr:sp>
    <xdr:clientData/>
  </xdr:twoCellAnchor>
  <xdr:twoCellAnchor>
    <xdr:from>
      <xdr:col>3</xdr:col>
      <xdr:colOff>647700</xdr:colOff>
      <xdr:row>55</xdr:row>
      <xdr:rowOff>57150</xdr:rowOff>
    </xdr:from>
    <xdr:to>
      <xdr:col>4</xdr:col>
      <xdr:colOff>419100</xdr:colOff>
      <xdr:row>56</xdr:row>
      <xdr:rowOff>57150</xdr:rowOff>
    </xdr:to>
    <xdr:sp>
      <xdr:nvSpPr>
        <xdr:cNvPr id="31" name="Line 90"/>
        <xdr:cNvSpPr>
          <a:spLocks/>
        </xdr:cNvSpPr>
      </xdr:nvSpPr>
      <xdr:spPr>
        <a:xfrm flipH="1">
          <a:off x="2228850" y="9048750"/>
          <a:ext cx="438150" cy="161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64</xdr:row>
      <xdr:rowOff>66675</xdr:rowOff>
    </xdr:from>
    <xdr:to>
      <xdr:col>4</xdr:col>
      <xdr:colOff>438150</xdr:colOff>
      <xdr:row>65</xdr:row>
      <xdr:rowOff>76200</xdr:rowOff>
    </xdr:to>
    <xdr:sp>
      <xdr:nvSpPr>
        <xdr:cNvPr id="32" name="Line 91"/>
        <xdr:cNvSpPr>
          <a:spLocks/>
        </xdr:cNvSpPr>
      </xdr:nvSpPr>
      <xdr:spPr>
        <a:xfrm flipH="1">
          <a:off x="2238375" y="10420350"/>
          <a:ext cx="447675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80</xdr:row>
      <xdr:rowOff>38100</xdr:rowOff>
    </xdr:from>
    <xdr:to>
      <xdr:col>10</xdr:col>
      <xdr:colOff>209550</xdr:colOff>
      <xdr:row>82</xdr:row>
      <xdr:rowOff>104775</xdr:rowOff>
    </xdr:to>
    <xdr:sp>
      <xdr:nvSpPr>
        <xdr:cNvPr id="33" name="Text Box 83"/>
        <xdr:cNvSpPr txBox="1">
          <a:spLocks noChangeArrowheads="1"/>
        </xdr:cNvSpPr>
      </xdr:nvSpPr>
      <xdr:spPr>
        <a:xfrm>
          <a:off x="5667375" y="13011150"/>
          <a:ext cx="742950" cy="4762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applicable, enter this number to Cell I7 or I8.</a:t>
          </a:r>
        </a:p>
      </xdr:txBody>
    </xdr:sp>
    <xdr:clientData/>
  </xdr:twoCellAnchor>
  <xdr:twoCellAnchor>
    <xdr:from>
      <xdr:col>8</xdr:col>
      <xdr:colOff>600075</xdr:colOff>
      <xdr:row>82</xdr:row>
      <xdr:rowOff>76200</xdr:rowOff>
    </xdr:from>
    <xdr:to>
      <xdr:col>9</xdr:col>
      <xdr:colOff>104775</xdr:colOff>
      <xdr:row>82</xdr:row>
      <xdr:rowOff>76200</xdr:rowOff>
    </xdr:to>
    <xdr:sp>
      <xdr:nvSpPr>
        <xdr:cNvPr id="34" name="Line 61"/>
        <xdr:cNvSpPr>
          <a:spLocks/>
        </xdr:cNvSpPr>
      </xdr:nvSpPr>
      <xdr:spPr>
        <a:xfrm flipH="1">
          <a:off x="5438775" y="13458825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79</xdr:row>
      <xdr:rowOff>9525</xdr:rowOff>
    </xdr:from>
    <xdr:to>
      <xdr:col>10</xdr:col>
      <xdr:colOff>123825</xdr:colOff>
      <xdr:row>80</xdr:row>
      <xdr:rowOff>28575</xdr:rowOff>
    </xdr:to>
    <xdr:sp>
      <xdr:nvSpPr>
        <xdr:cNvPr id="35" name="Line 61"/>
        <xdr:cNvSpPr>
          <a:spLocks/>
        </xdr:cNvSpPr>
      </xdr:nvSpPr>
      <xdr:spPr>
        <a:xfrm flipV="1">
          <a:off x="6324600" y="12811125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12</xdr:col>
      <xdr:colOff>257175</xdr:colOff>
      <xdr:row>88</xdr:row>
      <xdr:rowOff>104775</xdr:rowOff>
    </xdr:to>
    <xdr:pic>
      <xdr:nvPicPr>
        <xdr:cNvPr id="1" name="Picture 1" descr="irrigation_map_800x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0950"/>
          <a:ext cx="7620000" cy="1062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121"/>
  <sheetViews>
    <sheetView tabSelected="1" zoomScale="150" zoomScaleNormal="150" zoomScalePageLayoutView="0" workbookViewId="0" topLeftCell="A22">
      <selection activeCell="J50" sqref="J50"/>
    </sheetView>
  </sheetViews>
  <sheetFormatPr defaultColWidth="9.140625" defaultRowHeight="12.75"/>
  <cols>
    <col min="1" max="1" width="5.7109375" style="4" customWidth="1"/>
    <col min="2" max="3" width="9.00390625" style="4" customWidth="1"/>
    <col min="4" max="4" width="10.00390625" style="4" customWidth="1"/>
    <col min="5" max="5" width="11.7109375" style="4" customWidth="1"/>
    <col min="6" max="7" width="10.00390625" style="4" customWidth="1"/>
    <col min="8" max="8" width="7.140625" style="4" customWidth="1"/>
    <col min="9" max="9" width="10.8515625" style="4" customWidth="1"/>
    <col min="10" max="10" width="9.57421875" style="4" customWidth="1"/>
    <col min="11" max="11" width="3.7109375" style="4" customWidth="1"/>
    <col min="12" max="16384" width="9.140625" style="4" customWidth="1"/>
  </cols>
  <sheetData>
    <row r="1" spans="1:11" ht="16.5" thickBot="1">
      <c r="A1" s="243" t="s">
        <v>139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0" ht="12" customHeight="1" thickBot="1">
      <c r="A2" s="5"/>
      <c r="B2" s="6"/>
      <c r="C2" s="6"/>
      <c r="D2" s="6"/>
      <c r="E2" s="178"/>
      <c r="F2" s="178"/>
      <c r="G2" s="244" t="s">
        <v>75</v>
      </c>
      <c r="H2" s="245"/>
      <c r="I2" s="246"/>
      <c r="J2" s="6"/>
    </row>
    <row r="3" ht="13.5" thickBot="1">
      <c r="G3" s="7"/>
    </row>
    <row r="4" spans="1:9" ht="13.5" thickBot="1">
      <c r="A4" s="79" t="s">
        <v>1</v>
      </c>
      <c r="B4" s="80"/>
      <c r="C4" s="258" t="s">
        <v>79</v>
      </c>
      <c r="D4" s="259"/>
      <c r="E4" s="259"/>
      <c r="F4" s="260"/>
      <c r="G4" s="81"/>
      <c r="H4" s="82" t="s">
        <v>38</v>
      </c>
      <c r="I4" s="83" t="s">
        <v>105</v>
      </c>
    </row>
    <row r="5" spans="1:9" ht="7.5" customHeight="1">
      <c r="A5" s="8"/>
      <c r="B5" s="9"/>
      <c r="C5" s="11"/>
      <c r="D5" s="11"/>
      <c r="E5" s="11"/>
      <c r="F5" s="11"/>
      <c r="G5" s="10"/>
      <c r="H5" s="8"/>
      <c r="I5" s="12"/>
    </row>
    <row r="6" spans="1:9" ht="12.75">
      <c r="A6" s="65" t="s">
        <v>61</v>
      </c>
      <c r="B6" s="9"/>
      <c r="C6" s="11"/>
      <c r="D6" s="11"/>
      <c r="E6" s="11"/>
      <c r="F6" s="11"/>
      <c r="G6" s="10"/>
      <c r="H6" s="8"/>
      <c r="I6" s="13"/>
    </row>
    <row r="7" spans="1:9" ht="13.5" thickBot="1">
      <c r="A7" s="8"/>
      <c r="B7" s="9"/>
      <c r="C7" s="11"/>
      <c r="D7" s="11"/>
      <c r="E7" s="11"/>
      <c r="F7" s="11"/>
      <c r="G7" s="10"/>
      <c r="H7" s="8"/>
      <c r="I7" s="12"/>
    </row>
    <row r="8" spans="2:9" ht="13.5" thickBot="1">
      <c r="B8" s="84" t="s">
        <v>81</v>
      </c>
      <c r="C8" s="84"/>
      <c r="D8" s="84"/>
      <c r="E8" s="85" t="s">
        <v>103</v>
      </c>
      <c r="F8" s="192" t="s">
        <v>126</v>
      </c>
      <c r="G8" s="85" t="s">
        <v>30</v>
      </c>
      <c r="H8" s="85" t="s">
        <v>30</v>
      </c>
      <c r="I8" s="229">
        <v>400</v>
      </c>
    </row>
    <row r="9" spans="2:19" s="15" customFormat="1" ht="15" customHeight="1" thickBot="1">
      <c r="B9" s="86" t="s">
        <v>83</v>
      </c>
      <c r="C9" s="86"/>
      <c r="D9" s="87"/>
      <c r="E9" s="231">
        <v>2</v>
      </c>
      <c r="F9" s="86"/>
      <c r="G9" s="88"/>
      <c r="H9" s="89" t="s">
        <v>71</v>
      </c>
      <c r="I9" s="230">
        <v>55</v>
      </c>
      <c r="J9" s="278" t="s">
        <v>117</v>
      </c>
      <c r="K9" s="278"/>
      <c r="S9" s="4"/>
    </row>
    <row r="10" spans="2:11" s="15" customFormat="1" ht="12.75">
      <c r="B10" s="18"/>
      <c r="D10" s="11"/>
      <c r="E10" s="19"/>
      <c r="G10" s="16"/>
      <c r="I10" s="102"/>
      <c r="J10" s="278"/>
      <c r="K10" s="278"/>
    </row>
    <row r="11" spans="2:9" s="15" customFormat="1" ht="13.5" thickBot="1">
      <c r="B11" s="20"/>
      <c r="D11" s="11"/>
      <c r="E11" s="11"/>
      <c r="F11" s="21"/>
      <c r="H11" s="89" t="s">
        <v>66</v>
      </c>
      <c r="I11" s="232">
        <f>I8+I9</f>
        <v>455</v>
      </c>
    </row>
    <row r="12" spans="4:8" s="15" customFormat="1" ht="13.5" thickTop="1">
      <c r="D12" s="11"/>
      <c r="E12" s="11"/>
      <c r="F12" s="21"/>
      <c r="H12" s="17"/>
    </row>
    <row r="13" spans="2:7" s="15" customFormat="1" ht="12.75">
      <c r="B13" s="270" t="s">
        <v>84</v>
      </c>
      <c r="C13" s="271"/>
      <c r="D13" s="271"/>
      <c r="E13" s="271"/>
      <c r="F13" s="271"/>
      <c r="G13" s="272"/>
    </row>
    <row r="14" spans="2:7" s="15" customFormat="1" ht="12.75">
      <c r="B14" s="242" t="s">
        <v>18</v>
      </c>
      <c r="C14" s="242"/>
      <c r="D14" s="242" t="s">
        <v>6</v>
      </c>
      <c r="E14" s="242"/>
      <c r="F14" s="242" t="s">
        <v>12</v>
      </c>
      <c r="G14" s="242"/>
    </row>
    <row r="15" spans="2:7" s="15" customFormat="1" ht="12.75">
      <c r="B15" s="49" t="s">
        <v>65</v>
      </c>
      <c r="C15" s="49" t="s">
        <v>10</v>
      </c>
      <c r="D15" s="49" t="s">
        <v>65</v>
      </c>
      <c r="E15" s="49" t="s">
        <v>10</v>
      </c>
      <c r="F15" s="49" t="s">
        <v>65</v>
      </c>
      <c r="G15" s="49" t="s">
        <v>10</v>
      </c>
    </row>
    <row r="16" spans="2:7" s="15" customFormat="1" ht="12.75">
      <c r="B16" s="50" t="s">
        <v>33</v>
      </c>
      <c r="C16" s="50" t="s">
        <v>14</v>
      </c>
      <c r="D16" s="50" t="s">
        <v>36</v>
      </c>
      <c r="E16" s="50" t="s">
        <v>16</v>
      </c>
      <c r="F16" s="50" t="s">
        <v>15</v>
      </c>
      <c r="G16" s="50" t="s">
        <v>15</v>
      </c>
    </row>
    <row r="17" spans="2:7" s="15" customFormat="1" ht="12.75">
      <c r="B17" s="96">
        <v>800</v>
      </c>
      <c r="C17" s="97">
        <f>(I11*B17)/(24*60)</f>
        <v>252.77777777777777</v>
      </c>
      <c r="D17" s="98">
        <v>400</v>
      </c>
      <c r="E17" s="99">
        <f>I11*D17</f>
        <v>182000</v>
      </c>
      <c r="F17" s="100">
        <v>0.45</v>
      </c>
      <c r="G17" s="101">
        <f>(F17*I11)</f>
        <v>204.75</v>
      </c>
    </row>
    <row r="18" s="15" customFormat="1" ht="8.25" customHeight="1"/>
    <row r="19" spans="1:3" s="25" customFormat="1" ht="12.75">
      <c r="A19" s="65" t="s">
        <v>62</v>
      </c>
      <c r="B19" s="24"/>
      <c r="C19" s="24"/>
    </row>
    <row r="20" spans="1:9" ht="6" customHeight="1">
      <c r="A20" s="8"/>
      <c r="C20" s="11"/>
      <c r="D20" s="11"/>
      <c r="E20" s="11"/>
      <c r="F20" s="11"/>
      <c r="I20" s="12"/>
    </row>
    <row r="21" spans="2:10" ht="17.25" customHeight="1" thickBot="1">
      <c r="B21" s="81" t="s">
        <v>29</v>
      </c>
      <c r="C21" s="90"/>
      <c r="D21" s="90"/>
      <c r="E21" s="84"/>
      <c r="F21" s="84"/>
      <c r="G21" s="59"/>
      <c r="H21" s="59"/>
      <c r="I21" s="60"/>
      <c r="J21" s="59"/>
    </row>
    <row r="22" spans="2:9" ht="13.5" thickBot="1">
      <c r="B22" s="81" t="s">
        <v>73</v>
      </c>
      <c r="C22" s="90"/>
      <c r="D22" s="90"/>
      <c r="E22" s="84"/>
      <c r="F22" s="85"/>
      <c r="G22" s="14" t="s">
        <v>30</v>
      </c>
      <c r="H22" s="14" t="s">
        <v>32</v>
      </c>
      <c r="I22" s="233">
        <v>300</v>
      </c>
    </row>
    <row r="23" spans="2:10" ht="13.5" thickBot="1">
      <c r="B23" s="81" t="s">
        <v>74</v>
      </c>
      <c r="C23" s="90"/>
      <c r="D23" s="90"/>
      <c r="E23" s="84"/>
      <c r="F23" s="85"/>
      <c r="G23" s="14" t="s">
        <v>30</v>
      </c>
      <c r="H23" s="14" t="s">
        <v>32</v>
      </c>
      <c r="I23" s="235">
        <f>IF(I8&gt;0,+I22/I8,0)</f>
        <v>0.75</v>
      </c>
      <c r="J23" s="151" t="s">
        <v>100</v>
      </c>
    </row>
    <row r="24" spans="2:10" ht="15" customHeight="1" thickBot="1">
      <c r="B24" s="81" t="s">
        <v>119</v>
      </c>
      <c r="C24" s="87"/>
      <c r="D24" s="87"/>
      <c r="E24" s="87"/>
      <c r="F24" s="84"/>
      <c r="G24" s="14" t="s">
        <v>30</v>
      </c>
      <c r="H24" s="14" t="s">
        <v>32</v>
      </c>
      <c r="I24" s="234">
        <v>0.1</v>
      </c>
      <c r="J24" s="151">
        <v>1</v>
      </c>
    </row>
    <row r="25" spans="2:11" ht="15" customHeight="1" thickBot="1">
      <c r="B25" s="91" t="s">
        <v>129</v>
      </c>
      <c r="C25" s="92"/>
      <c r="D25" s="92"/>
      <c r="E25" s="84"/>
      <c r="F25" s="85"/>
      <c r="G25" s="14" t="s">
        <v>30</v>
      </c>
      <c r="H25" s="14" t="s">
        <v>32</v>
      </c>
      <c r="I25" s="234">
        <v>10</v>
      </c>
      <c r="J25" s="151">
        <v>2</v>
      </c>
      <c r="K25" s="4" t="s">
        <v>72</v>
      </c>
    </row>
    <row r="26" spans="1:10" ht="15" customHeight="1" thickBot="1">
      <c r="A26" s="261" t="s">
        <v>82</v>
      </c>
      <c r="B26" s="262"/>
      <c r="C26" s="262"/>
      <c r="D26" s="263"/>
      <c r="F26" s="14"/>
      <c r="G26" s="14"/>
      <c r="H26" s="93" t="s">
        <v>35</v>
      </c>
      <c r="I26" s="231">
        <v>3</v>
      </c>
      <c r="J26" s="151">
        <v>3</v>
      </c>
    </row>
    <row r="27" spans="1:10" ht="15" customHeight="1" thickBot="1">
      <c r="A27" s="264"/>
      <c r="B27" s="265"/>
      <c r="C27" s="265"/>
      <c r="D27" s="266"/>
      <c r="F27" s="14"/>
      <c r="G27" s="14"/>
      <c r="I27" s="17"/>
      <c r="J27" s="151">
        <v>4</v>
      </c>
    </row>
    <row r="28" spans="1:10" ht="12.75">
      <c r="A28" s="179"/>
      <c r="B28" s="179"/>
      <c r="C28" s="179"/>
      <c r="D28" s="179"/>
      <c r="J28" s="151">
        <v>5</v>
      </c>
    </row>
    <row r="29" spans="1:10" ht="12.75">
      <c r="A29" s="8"/>
      <c r="B29" s="270" t="s">
        <v>85</v>
      </c>
      <c r="C29" s="271"/>
      <c r="D29" s="271"/>
      <c r="E29" s="271"/>
      <c r="F29" s="271"/>
      <c r="G29" s="272"/>
      <c r="J29" s="151">
        <v>6</v>
      </c>
    </row>
    <row r="30" spans="1:10" ht="12.75">
      <c r="A30" s="8"/>
      <c r="B30" s="242" t="s">
        <v>18</v>
      </c>
      <c r="C30" s="242"/>
      <c r="D30" s="242" t="s">
        <v>6</v>
      </c>
      <c r="E30" s="242"/>
      <c r="F30" s="242" t="s">
        <v>12</v>
      </c>
      <c r="G30" s="242"/>
      <c r="J30" s="15"/>
    </row>
    <row r="31" spans="1:10" ht="12.75">
      <c r="A31" s="8"/>
      <c r="B31" s="49" t="s">
        <v>65</v>
      </c>
      <c r="C31" s="49" t="s">
        <v>10</v>
      </c>
      <c r="D31" s="49" t="s">
        <v>65</v>
      </c>
      <c r="E31" s="49" t="s">
        <v>10</v>
      </c>
      <c r="F31" s="49" t="s">
        <v>65</v>
      </c>
      <c r="G31" s="49" t="s">
        <v>10</v>
      </c>
      <c r="J31" s="15"/>
    </row>
    <row r="32" spans="1:10" ht="12.75">
      <c r="A32" s="8"/>
      <c r="B32" s="50" t="s">
        <v>33</v>
      </c>
      <c r="C32" s="50" t="s">
        <v>14</v>
      </c>
      <c r="D32" s="50" t="s">
        <v>36</v>
      </c>
      <c r="E32" s="50" t="s">
        <v>16</v>
      </c>
      <c r="F32" s="50" t="s">
        <v>15</v>
      </c>
      <c r="G32" s="50" t="s">
        <v>15</v>
      </c>
      <c r="J32" s="15"/>
    </row>
    <row r="33" spans="1:10" ht="12.75">
      <c r="A33" s="8"/>
      <c r="B33" s="105">
        <f>('Irrigation Demands &amp; Map'!B9*I24)*(24*60)</f>
        <v>488.16</v>
      </c>
      <c r="C33" s="106">
        <f>('Irrigation Demands &amp; Map'!B9*I24)*I22+I25*'Irrigation Demands &amp; Map'!B9</f>
        <v>135.6</v>
      </c>
      <c r="D33" s="107">
        <f>'Irrigation Demands &amp; Map'!D9*I24</f>
        <v>252.8</v>
      </c>
      <c r="E33" s="108">
        <f>'Irrigation Demands &amp; Map'!D9*I24*I22+I25*'Irrigation Demands &amp; Map'!D9</f>
        <v>101120</v>
      </c>
      <c r="F33" s="109">
        <f>'Irrigation Demands &amp; Map'!C9*I24</f>
        <v>0.166</v>
      </c>
      <c r="G33" s="110">
        <f>F33*I22+I25*'Irrigation Demands &amp; Map'!C9</f>
        <v>66.4</v>
      </c>
      <c r="J33" s="15"/>
    </row>
    <row r="34" spans="1:9" ht="9" customHeight="1">
      <c r="A34" s="27"/>
      <c r="I34" s="28"/>
    </row>
    <row r="35" spans="1:9" ht="15.75" customHeight="1">
      <c r="A35" s="65" t="s">
        <v>135</v>
      </c>
      <c r="B35" s="29"/>
      <c r="C35" s="29"/>
      <c r="D35" s="29"/>
      <c r="E35" s="29"/>
      <c r="F35" s="29"/>
      <c r="G35" s="29"/>
      <c r="H35" s="29"/>
      <c r="I35" s="29"/>
    </row>
    <row r="36" spans="1:8" ht="3" customHeight="1">
      <c r="A36" s="30"/>
      <c r="G36" s="31"/>
      <c r="H36" s="31"/>
    </row>
    <row r="37" spans="1:10" s="34" customFormat="1" ht="21" customHeight="1" thickBot="1">
      <c r="A37" s="32"/>
      <c r="B37" s="84" t="s">
        <v>0</v>
      </c>
      <c r="C37" s="33"/>
      <c r="D37" s="33"/>
      <c r="E37" s="33"/>
      <c r="F37" s="33"/>
      <c r="G37" s="57"/>
      <c r="H37" s="58"/>
      <c r="I37" s="58"/>
      <c r="J37" s="113"/>
    </row>
    <row r="38" spans="1:9" s="36" customFormat="1" ht="15" customHeight="1" thickBot="1">
      <c r="A38" s="32"/>
      <c r="B38" s="84" t="s">
        <v>101</v>
      </c>
      <c r="C38" s="33"/>
      <c r="D38" s="33"/>
      <c r="E38" s="33"/>
      <c r="F38" s="35"/>
      <c r="G38" s="35"/>
      <c r="H38" s="35"/>
      <c r="I38" s="186">
        <v>1000</v>
      </c>
    </row>
    <row r="39" spans="1:9" s="36" customFormat="1" ht="15" customHeight="1" thickBot="1">
      <c r="A39" s="32"/>
      <c r="B39" s="84" t="s">
        <v>102</v>
      </c>
      <c r="C39" s="33"/>
      <c r="D39" s="33"/>
      <c r="E39" s="33"/>
      <c r="F39" s="35"/>
      <c r="G39" s="35"/>
      <c r="H39" s="35"/>
      <c r="I39" s="236">
        <v>1</v>
      </c>
    </row>
    <row r="40" spans="1:9" s="36" customFormat="1" ht="15.75" customHeight="1" thickBot="1">
      <c r="A40" s="32"/>
      <c r="B40" s="84" t="s">
        <v>34</v>
      </c>
      <c r="C40" s="33"/>
      <c r="D40" s="33"/>
      <c r="E40" s="33"/>
      <c r="F40" s="35" t="s">
        <v>31</v>
      </c>
      <c r="G40" s="35" t="s">
        <v>30</v>
      </c>
      <c r="H40" s="35" t="s">
        <v>32</v>
      </c>
      <c r="I40" s="237">
        <f>I38*I39*60</f>
        <v>60000</v>
      </c>
    </row>
    <row r="41" spans="1:9" ht="12.75" customHeight="1">
      <c r="A41" s="261" t="s">
        <v>118</v>
      </c>
      <c r="B41" s="262"/>
      <c r="C41" s="262"/>
      <c r="D41" s="262"/>
      <c r="E41" s="262"/>
      <c r="F41" s="263"/>
      <c r="G41" s="37"/>
      <c r="I41" s="38"/>
    </row>
    <row r="42" spans="1:9" ht="13.5" thickBot="1">
      <c r="A42" s="264"/>
      <c r="B42" s="265"/>
      <c r="C42" s="265"/>
      <c r="D42" s="265"/>
      <c r="E42" s="265"/>
      <c r="F42" s="266"/>
      <c r="G42" s="37"/>
      <c r="I42" s="29"/>
    </row>
    <row r="43" spans="1:9" ht="9" customHeight="1">
      <c r="A43" s="39"/>
      <c r="B43" s="39"/>
      <c r="C43" s="39"/>
      <c r="D43" s="39"/>
      <c r="E43" s="29"/>
      <c r="F43" s="29"/>
      <c r="G43" s="37"/>
      <c r="I43" s="29"/>
    </row>
    <row r="44" spans="1:9" ht="12.75">
      <c r="A44" s="65" t="s">
        <v>134</v>
      </c>
      <c r="B44" s="29"/>
      <c r="C44" s="29"/>
      <c r="D44" s="29"/>
      <c r="E44" s="29"/>
      <c r="F44" s="40"/>
      <c r="G44" s="29"/>
      <c r="H44" s="29"/>
      <c r="I44" s="29"/>
    </row>
    <row r="45" ht="8.25" customHeight="1">
      <c r="H45" s="29"/>
    </row>
    <row r="46" spans="2:8" ht="12.75">
      <c r="B46" s="282" t="s">
        <v>133</v>
      </c>
      <c r="C46" s="283"/>
      <c r="D46" s="283"/>
      <c r="E46" s="283"/>
      <c r="F46" s="283"/>
      <c r="G46" s="284"/>
      <c r="H46" s="29"/>
    </row>
    <row r="47" spans="2:8" ht="12.75">
      <c r="B47" s="279" t="s">
        <v>130</v>
      </c>
      <c r="C47" s="279"/>
      <c r="D47" s="279" t="s">
        <v>131</v>
      </c>
      <c r="E47" s="279"/>
      <c r="F47" s="280" t="s">
        <v>132</v>
      </c>
      <c r="G47" s="281"/>
      <c r="H47" s="29"/>
    </row>
    <row r="48" spans="2:7" ht="12.75">
      <c r="B48" s="22" t="s">
        <v>65</v>
      </c>
      <c r="C48" s="219" t="s">
        <v>10</v>
      </c>
      <c r="D48" s="184" t="s">
        <v>65</v>
      </c>
      <c r="E48" s="219" t="s">
        <v>10</v>
      </c>
      <c r="F48" s="182" t="s">
        <v>65</v>
      </c>
      <c r="G48" s="180" t="s">
        <v>10</v>
      </c>
    </row>
    <row r="49" spans="2:7" ht="12.75">
      <c r="B49" s="23" t="s">
        <v>33</v>
      </c>
      <c r="C49" s="181" t="s">
        <v>14</v>
      </c>
      <c r="D49" s="185" t="s">
        <v>36</v>
      </c>
      <c r="E49" s="181" t="s">
        <v>16</v>
      </c>
      <c r="F49" s="183" t="s">
        <v>15</v>
      </c>
      <c r="G49" s="181" t="s">
        <v>15</v>
      </c>
    </row>
    <row r="50" spans="2:7" ht="12.75">
      <c r="B50" s="105">
        <f>B33+B17</f>
        <v>1288.16</v>
      </c>
      <c r="C50" s="220">
        <f>C33+C17</f>
        <v>388.37777777777774</v>
      </c>
      <c r="D50" s="107">
        <f>D33+D17</f>
        <v>652.8</v>
      </c>
      <c r="E50" s="222">
        <f>E33+E17+I40</f>
        <v>343120</v>
      </c>
      <c r="F50" s="221">
        <f>F33+F17</f>
        <v>0.616</v>
      </c>
      <c r="G50" s="218">
        <f>G33+G17</f>
        <v>271.15</v>
      </c>
    </row>
    <row r="51" ht="13.5" thickBot="1"/>
    <row r="52" spans="1:11" ht="12.75">
      <c r="A52" s="146" t="s">
        <v>113</v>
      </c>
      <c r="B52" s="147"/>
      <c r="C52" s="147"/>
      <c r="D52" s="147"/>
      <c r="E52" s="148"/>
      <c r="F52" s="147"/>
      <c r="G52" s="147"/>
      <c r="H52" s="149"/>
      <c r="I52" s="149"/>
      <c r="J52" s="149"/>
      <c r="K52" s="150"/>
    </row>
    <row r="53" spans="1:11" ht="12.75" customHeight="1">
      <c r="A53" s="267" t="s">
        <v>137</v>
      </c>
      <c r="B53" s="268"/>
      <c r="C53" s="268"/>
      <c r="D53" s="268"/>
      <c r="E53" s="268"/>
      <c r="F53" s="268"/>
      <c r="G53" s="268"/>
      <c r="H53" s="268"/>
      <c r="I53" s="268"/>
      <c r="J53" s="268"/>
      <c r="K53" s="269"/>
    </row>
    <row r="54" spans="1:11" ht="12.75">
      <c r="A54" s="120"/>
      <c r="B54" s="121"/>
      <c r="C54" s="121"/>
      <c r="D54" s="121"/>
      <c r="E54" s="121"/>
      <c r="F54" s="121"/>
      <c r="G54" s="121"/>
      <c r="H54" s="121"/>
      <c r="I54" s="121"/>
      <c r="J54" s="26"/>
      <c r="K54" s="47"/>
    </row>
    <row r="55" spans="1:11" ht="12.75">
      <c r="A55" s="120"/>
      <c r="B55" s="26"/>
      <c r="C55" s="26"/>
      <c r="D55" s="26"/>
      <c r="E55" s="26"/>
      <c r="F55" s="26"/>
      <c r="G55" s="26"/>
      <c r="H55" s="26"/>
      <c r="I55" s="26"/>
      <c r="J55" s="26"/>
      <c r="K55" s="47"/>
    </row>
    <row r="56" spans="1:11" ht="12.75">
      <c r="A56" s="120"/>
      <c r="B56" s="122"/>
      <c r="C56" s="123" t="s">
        <v>39</v>
      </c>
      <c r="D56" s="95">
        <f>$J$99</f>
        <v>400</v>
      </c>
      <c r="E56" s="124" t="s">
        <v>2</v>
      </c>
      <c r="F56" s="125"/>
      <c r="G56" s="41"/>
      <c r="H56" s="42"/>
      <c r="I56" s="42"/>
      <c r="J56" s="26"/>
      <c r="K56" s="47"/>
    </row>
    <row r="57" spans="1:11" ht="12.75">
      <c r="A57" s="120"/>
      <c r="B57" s="122"/>
      <c r="C57" s="123" t="s">
        <v>63</v>
      </c>
      <c r="D57" s="95">
        <f>'Capacity Calculations'!$C$50</f>
        <v>388.37777777777774</v>
      </c>
      <c r="E57" s="124" t="s">
        <v>2</v>
      </c>
      <c r="F57" s="26"/>
      <c r="G57" s="43"/>
      <c r="H57" s="26"/>
      <c r="I57" s="26"/>
      <c r="J57" s="26"/>
      <c r="K57" s="47"/>
    </row>
    <row r="58" spans="1:11" ht="12.75">
      <c r="A58" s="120"/>
      <c r="B58" s="122"/>
      <c r="C58" s="123" t="s">
        <v>67</v>
      </c>
      <c r="D58" s="191">
        <f>D56/D57</f>
        <v>1.0299250443439951</v>
      </c>
      <c r="E58" s="26"/>
      <c r="F58" s="126"/>
      <c r="G58" s="127"/>
      <c r="H58" s="127"/>
      <c r="I58" s="127"/>
      <c r="J58" s="26"/>
      <c r="K58" s="47"/>
    </row>
    <row r="59" spans="1:11" ht="12.75">
      <c r="A59" s="120"/>
      <c r="B59" s="122"/>
      <c r="C59" s="123" t="s">
        <v>20</v>
      </c>
      <c r="D59" s="190">
        <f>D56-D57</f>
        <v>11.622222222222263</v>
      </c>
      <c r="E59" s="124" t="s">
        <v>2</v>
      </c>
      <c r="F59" s="127"/>
      <c r="G59" s="127"/>
      <c r="H59" s="127"/>
      <c r="I59" s="127"/>
      <c r="J59" s="26"/>
      <c r="K59" s="47"/>
    </row>
    <row r="60" spans="1:11" ht="5.25" customHeight="1" thickBot="1">
      <c r="A60" s="128"/>
      <c r="B60" s="51"/>
      <c r="C60" s="51"/>
      <c r="D60" s="51"/>
      <c r="E60" s="152"/>
      <c r="F60" s="152"/>
      <c r="G60" s="152"/>
      <c r="H60" s="135"/>
      <c r="I60" s="135"/>
      <c r="J60" s="51"/>
      <c r="K60" s="52"/>
    </row>
    <row r="61" spans="1:11" ht="12.75">
      <c r="A61" s="146" t="s">
        <v>114</v>
      </c>
      <c r="B61" s="147"/>
      <c r="C61" s="147"/>
      <c r="D61" s="147"/>
      <c r="E61" s="148"/>
      <c r="F61" s="147"/>
      <c r="G61" s="147"/>
      <c r="H61" s="149"/>
      <c r="I61" s="149"/>
      <c r="J61" s="149"/>
      <c r="K61" s="150"/>
    </row>
    <row r="62" spans="1:11" ht="12.75" customHeight="1">
      <c r="A62" s="267" t="s">
        <v>138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9"/>
    </row>
    <row r="63" spans="1:11" ht="12.75">
      <c r="A63" s="120"/>
      <c r="B63" s="121"/>
      <c r="C63" s="121"/>
      <c r="D63" s="121"/>
      <c r="E63" s="121"/>
      <c r="F63" s="121"/>
      <c r="G63" s="121"/>
      <c r="H63" s="121"/>
      <c r="I63" s="121"/>
      <c r="J63" s="26"/>
      <c r="K63" s="47"/>
    </row>
    <row r="64" spans="1:11" ht="12.75">
      <c r="A64" s="120"/>
      <c r="B64" s="26"/>
      <c r="C64" s="26"/>
      <c r="D64" s="26"/>
      <c r="E64" s="26"/>
      <c r="F64" s="26"/>
      <c r="G64" s="26"/>
      <c r="H64" s="26"/>
      <c r="I64" s="26"/>
      <c r="J64" s="26"/>
      <c r="K64" s="47"/>
    </row>
    <row r="65" spans="1:11" ht="12.75">
      <c r="A65" s="133"/>
      <c r="B65" s="122"/>
      <c r="C65" s="123" t="s">
        <v>40</v>
      </c>
      <c r="D65" s="94">
        <f>$J$118</f>
        <v>305000</v>
      </c>
      <c r="E65" s="124" t="s">
        <v>21</v>
      </c>
      <c r="F65" s="125"/>
      <c r="G65" s="41"/>
      <c r="H65" s="42"/>
      <c r="I65" s="42"/>
      <c r="J65" s="26"/>
      <c r="K65" s="47"/>
    </row>
    <row r="66" spans="1:11" ht="12.75">
      <c r="A66" s="120"/>
      <c r="B66" s="122"/>
      <c r="C66" s="123" t="s">
        <v>64</v>
      </c>
      <c r="D66" s="94">
        <f>'Capacity Calculations'!$E$50</f>
        <v>343120</v>
      </c>
      <c r="E66" s="124" t="s">
        <v>21</v>
      </c>
      <c r="F66" s="26"/>
      <c r="G66" s="43"/>
      <c r="H66" s="26"/>
      <c r="I66" s="26"/>
      <c r="J66" s="26"/>
      <c r="K66" s="47"/>
    </row>
    <row r="67" spans="1:11" ht="12.75">
      <c r="A67" s="120"/>
      <c r="B67" s="134"/>
      <c r="C67" s="123" t="s">
        <v>67</v>
      </c>
      <c r="D67" s="189">
        <f>D65/D66</f>
        <v>0.8889018419211937</v>
      </c>
      <c r="E67" s="26"/>
      <c r="F67" s="126"/>
      <c r="G67" s="127"/>
      <c r="H67" s="127"/>
      <c r="I67" s="127"/>
      <c r="J67" s="26"/>
      <c r="K67" s="47"/>
    </row>
    <row r="68" spans="1:11" ht="12.75">
      <c r="A68" s="120"/>
      <c r="B68" s="122"/>
      <c r="C68" s="123" t="s">
        <v>20</v>
      </c>
      <c r="D68" s="190">
        <f>D65-D66</f>
        <v>-38120</v>
      </c>
      <c r="E68" s="124" t="s">
        <v>21</v>
      </c>
      <c r="F68" s="127"/>
      <c r="G68" s="127"/>
      <c r="H68" s="127"/>
      <c r="I68" s="127"/>
      <c r="J68" s="26"/>
      <c r="K68" s="47"/>
    </row>
    <row r="69" spans="1:11" ht="6" customHeight="1" thickBot="1">
      <c r="A69" s="128"/>
      <c r="B69" s="129"/>
      <c r="C69" s="130"/>
      <c r="D69" s="136"/>
      <c r="E69" s="131"/>
      <c r="F69" s="132"/>
      <c r="G69" s="132"/>
      <c r="H69" s="132"/>
      <c r="I69" s="132"/>
      <c r="J69" s="51"/>
      <c r="K69" s="52"/>
    </row>
    <row r="70" spans="2:9" ht="12.75">
      <c r="B70" s="44"/>
      <c r="F70" s="45"/>
      <c r="G70" s="26"/>
      <c r="H70" s="41"/>
      <c r="I70" s="11"/>
    </row>
    <row r="71" spans="1:11" ht="12.75">
      <c r="A71" s="238" t="s">
        <v>136</v>
      </c>
      <c r="B71" s="239"/>
      <c r="C71" s="239"/>
      <c r="D71" s="239"/>
      <c r="E71" s="239"/>
      <c r="F71" s="239"/>
      <c r="G71" s="239"/>
      <c r="H71" s="239"/>
      <c r="I71" s="239"/>
      <c r="J71" s="239"/>
      <c r="K71" s="240"/>
    </row>
    <row r="72" spans="1:11" ht="4.5" customHeight="1">
      <c r="A72" s="207"/>
      <c r="B72" s="46"/>
      <c r="C72" s="46"/>
      <c r="D72" s="46"/>
      <c r="E72" s="46"/>
      <c r="F72" s="46"/>
      <c r="G72" s="46"/>
      <c r="H72" s="46"/>
      <c r="I72" s="46"/>
      <c r="J72" s="26"/>
      <c r="K72" s="210"/>
    </row>
    <row r="73" spans="1:11" ht="12.75">
      <c r="A73" s="207"/>
      <c r="B73" s="46"/>
      <c r="C73" s="46"/>
      <c r="D73" s="46"/>
      <c r="E73" s="254" t="s">
        <v>86</v>
      </c>
      <c r="F73" s="254"/>
      <c r="G73" s="254"/>
      <c r="H73" s="254"/>
      <c r="I73" s="46"/>
      <c r="J73" s="26"/>
      <c r="K73" s="210"/>
    </row>
    <row r="74" spans="1:11" ht="12.75">
      <c r="A74" s="207"/>
      <c r="B74" s="46"/>
      <c r="C74" s="46"/>
      <c r="D74" s="46"/>
      <c r="E74" s="253" t="s">
        <v>18</v>
      </c>
      <c r="F74" s="253"/>
      <c r="G74" s="242" t="s">
        <v>6</v>
      </c>
      <c r="H74" s="242"/>
      <c r="I74" s="46"/>
      <c r="J74" s="26"/>
      <c r="K74" s="210"/>
    </row>
    <row r="75" spans="1:11" ht="26.25" customHeight="1" thickBot="1">
      <c r="A75" s="250" t="s">
        <v>92</v>
      </c>
      <c r="B75" s="251"/>
      <c r="C75" s="251"/>
      <c r="D75" s="252"/>
      <c r="E75" s="71" t="s">
        <v>97</v>
      </c>
      <c r="F75" s="71" t="s">
        <v>104</v>
      </c>
      <c r="G75" s="71" t="s">
        <v>112</v>
      </c>
      <c r="H75" s="71" t="s">
        <v>90</v>
      </c>
      <c r="I75" s="71" t="s">
        <v>89</v>
      </c>
      <c r="J75" s="70" t="s">
        <v>91</v>
      </c>
      <c r="K75" s="72" t="s">
        <v>69</v>
      </c>
    </row>
    <row r="76" spans="1:11" ht="13.5" thickBot="1">
      <c r="A76" s="255" t="s">
        <v>37</v>
      </c>
      <c r="B76" s="256"/>
      <c r="C76" s="256"/>
      <c r="D76" s="257"/>
      <c r="E76" s="111">
        <v>60</v>
      </c>
      <c r="F76" s="111">
        <f>E76*$E$80</f>
        <v>240</v>
      </c>
      <c r="G76" s="111">
        <f>E76/2</f>
        <v>30</v>
      </c>
      <c r="H76" s="111">
        <f>G76*$E$80</f>
        <v>120</v>
      </c>
      <c r="I76" s="143">
        <f>F76/800</f>
        <v>0.3</v>
      </c>
      <c r="J76" s="104">
        <v>8</v>
      </c>
      <c r="K76" s="211">
        <f>+J76*I76</f>
        <v>2.4</v>
      </c>
    </row>
    <row r="77" spans="1:11" ht="13.5" thickBot="1">
      <c r="A77" s="255" t="s">
        <v>121</v>
      </c>
      <c r="B77" s="256"/>
      <c r="C77" s="256"/>
      <c r="D77" s="257"/>
      <c r="E77" s="112">
        <v>20</v>
      </c>
      <c r="F77" s="112">
        <f>E77*$E$80</f>
        <v>80</v>
      </c>
      <c r="G77" s="112">
        <f>E77/2</f>
        <v>10</v>
      </c>
      <c r="H77" s="112">
        <f>G77*$E$80</f>
        <v>40</v>
      </c>
      <c r="I77" s="144">
        <f>F77/800</f>
        <v>0.1</v>
      </c>
      <c r="J77" s="104">
        <v>25</v>
      </c>
      <c r="K77" s="211">
        <f>+J77*I77</f>
        <v>2.5</v>
      </c>
    </row>
    <row r="78" spans="1:11" ht="13.5" thickBot="1">
      <c r="A78" s="255" t="s">
        <v>127</v>
      </c>
      <c r="B78" s="256"/>
      <c r="C78" s="256"/>
      <c r="D78" s="257"/>
      <c r="E78" s="112">
        <v>5</v>
      </c>
      <c r="F78" s="112">
        <f>E78*$E$80</f>
        <v>20</v>
      </c>
      <c r="G78" s="112">
        <f>E78/2</f>
        <v>2.5</v>
      </c>
      <c r="H78" s="112">
        <f>G78*$E$80</f>
        <v>10</v>
      </c>
      <c r="I78" s="144">
        <f>F78/800</f>
        <v>0.025</v>
      </c>
      <c r="J78" s="104">
        <v>20</v>
      </c>
      <c r="K78" s="211">
        <f>+J78*I78</f>
        <v>0.5</v>
      </c>
    </row>
    <row r="79" spans="1:11" ht="13.5" thickBot="1">
      <c r="A79" s="247" t="s">
        <v>87</v>
      </c>
      <c r="B79" s="248"/>
      <c r="C79" s="248"/>
      <c r="D79" s="249"/>
      <c r="E79" s="112" t="s">
        <v>88</v>
      </c>
      <c r="F79" s="96">
        <v>100</v>
      </c>
      <c r="G79" s="96" t="s">
        <v>88</v>
      </c>
      <c r="H79" s="96">
        <v>50</v>
      </c>
      <c r="I79" s="145">
        <f>F79/800</f>
        <v>0.125</v>
      </c>
      <c r="J79" s="104">
        <v>15</v>
      </c>
      <c r="K79" s="211">
        <f>+J79*I79</f>
        <v>1.875</v>
      </c>
    </row>
    <row r="80" spans="1:11" ht="13.5" thickBot="1">
      <c r="A80" s="207"/>
      <c r="B80" s="46"/>
      <c r="C80" s="46"/>
      <c r="D80" s="187" t="s">
        <v>96</v>
      </c>
      <c r="E80" s="103">
        <v>4</v>
      </c>
      <c r="F80" s="48"/>
      <c r="G80" s="48"/>
      <c r="H80" s="48"/>
      <c r="I80" s="46"/>
      <c r="J80" s="26"/>
      <c r="K80" s="210"/>
    </row>
    <row r="81" spans="1:11" ht="4.5" customHeight="1">
      <c r="A81" s="207"/>
      <c r="B81" s="46"/>
      <c r="C81" s="46"/>
      <c r="D81" s="46"/>
      <c r="E81" s="26"/>
      <c r="F81" s="26"/>
      <c r="G81" s="26"/>
      <c r="H81" s="26"/>
      <c r="I81" s="46"/>
      <c r="J81" s="26"/>
      <c r="K81" s="210"/>
    </row>
    <row r="82" spans="1:11" ht="27.75" customHeight="1" thickBot="1">
      <c r="A82" s="207"/>
      <c r="B82" s="46"/>
      <c r="C82" s="46"/>
      <c r="D82" s="46"/>
      <c r="E82" s="78" t="s">
        <v>95</v>
      </c>
      <c r="F82" s="78" t="s">
        <v>98</v>
      </c>
      <c r="G82" s="71" t="s">
        <v>93</v>
      </c>
      <c r="H82" s="73" t="s">
        <v>94</v>
      </c>
      <c r="I82" s="72" t="s">
        <v>70</v>
      </c>
      <c r="J82" s="26"/>
      <c r="K82" s="210"/>
    </row>
    <row r="83" spans="1:11" ht="13.5" thickBot="1">
      <c r="A83" s="277" t="s">
        <v>128</v>
      </c>
      <c r="B83" s="277"/>
      <c r="C83" s="277"/>
      <c r="D83" s="277"/>
      <c r="E83" s="212">
        <v>7</v>
      </c>
      <c r="F83" s="213">
        <f>E83/2</f>
        <v>3.5</v>
      </c>
      <c r="G83" s="214">
        <f>E83*1000/800</f>
        <v>8.75</v>
      </c>
      <c r="H83" s="104">
        <v>800</v>
      </c>
      <c r="I83" s="215">
        <f>+H83*G83/1000</f>
        <v>7</v>
      </c>
      <c r="J83" s="216"/>
      <c r="K83" s="217"/>
    </row>
    <row r="84" ht="5.25" customHeight="1"/>
    <row r="85" spans="1:4" ht="12.75">
      <c r="A85" s="276" t="str">
        <f>C4</f>
        <v>ABC Water System</v>
      </c>
      <c r="B85" s="276"/>
      <c r="C85" s="276"/>
      <c r="D85" s="276"/>
    </row>
    <row r="86" spans="1:10" ht="13.5" thickBot="1">
      <c r="A86" s="193" t="s">
        <v>124</v>
      </c>
      <c r="B86" s="188"/>
      <c r="C86" s="188"/>
      <c r="D86" s="209"/>
      <c r="F86" s="67"/>
      <c r="G86" s="197" t="s">
        <v>122</v>
      </c>
      <c r="H86" s="198"/>
      <c r="I86" s="198"/>
      <c r="J86" s="199" t="s">
        <v>55</v>
      </c>
    </row>
    <row r="87" spans="1:10" ht="13.5" thickBot="1">
      <c r="A87" s="206" t="s">
        <v>110</v>
      </c>
      <c r="B87" s="54"/>
      <c r="C87" s="55"/>
      <c r="D87" s="137">
        <v>400</v>
      </c>
      <c r="E87" s="56"/>
      <c r="F87" s="153"/>
      <c r="G87" s="74" t="s">
        <v>43</v>
      </c>
      <c r="H87" s="75" t="s">
        <v>53</v>
      </c>
      <c r="I87" s="75"/>
      <c r="J87" s="138">
        <v>150</v>
      </c>
    </row>
    <row r="88" spans="1:10" ht="12.75">
      <c r="A88" s="207"/>
      <c r="B88" s="46"/>
      <c r="C88" s="46"/>
      <c r="D88" s="227"/>
      <c r="F88" s="153"/>
      <c r="G88" s="61" t="s">
        <v>44</v>
      </c>
      <c r="H88" s="62" t="s">
        <v>54</v>
      </c>
      <c r="I88" s="62"/>
      <c r="J88" s="139">
        <v>50</v>
      </c>
    </row>
    <row r="89" spans="1:10" ht="13.5" thickBot="1">
      <c r="A89" s="206" t="s">
        <v>111</v>
      </c>
      <c r="B89" s="46"/>
      <c r="C89" s="46"/>
      <c r="D89" s="228">
        <f>SUM(D90:D110)</f>
        <v>200</v>
      </c>
      <c r="F89" s="153"/>
      <c r="G89" s="61" t="s">
        <v>68</v>
      </c>
      <c r="H89" s="62" t="s">
        <v>80</v>
      </c>
      <c r="I89" s="62"/>
      <c r="J89" s="139">
        <v>200</v>
      </c>
    </row>
    <row r="90" spans="1:10" ht="12.75">
      <c r="A90" s="74" t="s">
        <v>106</v>
      </c>
      <c r="B90" s="75"/>
      <c r="C90" s="75"/>
      <c r="D90" s="138">
        <v>60</v>
      </c>
      <c r="F90" s="153"/>
      <c r="G90" s="61"/>
      <c r="H90" s="62"/>
      <c r="I90" s="62"/>
      <c r="J90" s="139"/>
    </row>
    <row r="91" spans="1:10" ht="12.75">
      <c r="A91" s="61" t="s">
        <v>107</v>
      </c>
      <c r="B91" s="62"/>
      <c r="C91" s="62"/>
      <c r="D91" s="139">
        <v>18</v>
      </c>
      <c r="F91" s="153"/>
      <c r="G91" s="61"/>
      <c r="H91" s="62"/>
      <c r="I91" s="62"/>
      <c r="J91" s="139"/>
    </row>
    <row r="92" spans="1:10" ht="12.75">
      <c r="A92" s="61" t="s">
        <v>108</v>
      </c>
      <c r="B92" s="62"/>
      <c r="C92" s="62"/>
      <c r="D92" s="139">
        <v>9</v>
      </c>
      <c r="F92" s="153"/>
      <c r="G92" s="61"/>
      <c r="H92" s="62"/>
      <c r="I92" s="62"/>
      <c r="J92" s="139"/>
    </row>
    <row r="93" spans="1:10" ht="12.75">
      <c r="A93" s="61" t="s">
        <v>109</v>
      </c>
      <c r="B93" s="62"/>
      <c r="C93" s="62"/>
      <c r="D93" s="139">
        <v>50</v>
      </c>
      <c r="F93" s="153"/>
      <c r="G93" s="61"/>
      <c r="H93" s="62"/>
      <c r="I93" s="62"/>
      <c r="J93" s="139"/>
    </row>
    <row r="94" spans="1:10" ht="12.75">
      <c r="A94" s="61" t="s">
        <v>76</v>
      </c>
      <c r="B94" s="62"/>
      <c r="C94" s="62"/>
      <c r="D94" s="139">
        <v>5</v>
      </c>
      <c r="F94" s="153"/>
      <c r="G94" s="61"/>
      <c r="H94" s="62"/>
      <c r="I94" s="62"/>
      <c r="J94" s="139"/>
    </row>
    <row r="95" spans="1:10" ht="12.75">
      <c r="A95" s="61" t="s">
        <v>77</v>
      </c>
      <c r="B95" s="62"/>
      <c r="C95" s="62"/>
      <c r="D95" s="139">
        <v>46</v>
      </c>
      <c r="F95" s="153"/>
      <c r="G95" s="61"/>
      <c r="H95" s="62"/>
      <c r="I95" s="62"/>
      <c r="J95" s="139"/>
    </row>
    <row r="96" spans="1:10" ht="12.75">
      <c r="A96" s="61" t="s">
        <v>78</v>
      </c>
      <c r="B96" s="62"/>
      <c r="C96" s="62"/>
      <c r="D96" s="139">
        <v>12</v>
      </c>
      <c r="F96" s="153"/>
      <c r="G96" s="61"/>
      <c r="H96" s="62"/>
      <c r="I96" s="62"/>
      <c r="J96" s="139"/>
    </row>
    <row r="97" spans="1:10" ht="12.75">
      <c r="A97" s="61"/>
      <c r="B97" s="62"/>
      <c r="C97" s="62"/>
      <c r="D97" s="139"/>
      <c r="F97" s="153"/>
      <c r="G97" s="61"/>
      <c r="H97" s="62"/>
      <c r="I97" s="62"/>
      <c r="J97" s="139"/>
    </row>
    <row r="98" spans="1:10" ht="13.5" thickBot="1">
      <c r="A98" s="61"/>
      <c r="B98" s="62"/>
      <c r="C98" s="62"/>
      <c r="D98" s="139"/>
      <c r="F98" s="153"/>
      <c r="G98" s="76"/>
      <c r="H98" s="77"/>
      <c r="I98" s="77"/>
      <c r="J98" s="142"/>
    </row>
    <row r="99" spans="1:10" ht="12.75">
      <c r="A99" s="61"/>
      <c r="B99" s="62"/>
      <c r="C99" s="62"/>
      <c r="D99" s="139"/>
      <c r="F99" s="67"/>
      <c r="G99" s="200"/>
      <c r="H99" s="201"/>
      <c r="I99" s="226" t="s">
        <v>45</v>
      </c>
      <c r="J99" s="225">
        <f>SUM(J87:J98)</f>
        <v>400</v>
      </c>
    </row>
    <row r="100" spans="1:10" ht="12.75">
      <c r="A100" s="61"/>
      <c r="B100" s="62"/>
      <c r="C100" s="62"/>
      <c r="D100" s="139"/>
      <c r="F100" s="68"/>
      <c r="G100" s="194" t="s">
        <v>125</v>
      </c>
      <c r="H100" s="195"/>
      <c r="I100" s="195"/>
      <c r="J100" s="196">
        <f>J99/800*1440</f>
        <v>720</v>
      </c>
    </row>
    <row r="101" spans="1:9" ht="12.75">
      <c r="A101" s="61"/>
      <c r="B101" s="62"/>
      <c r="C101" s="62"/>
      <c r="D101" s="139"/>
      <c r="F101" s="53"/>
      <c r="G101" s="53"/>
      <c r="H101" s="53"/>
      <c r="I101" s="53"/>
    </row>
    <row r="102" spans="1:10" ht="13.5" thickBot="1">
      <c r="A102" s="61"/>
      <c r="B102" s="62"/>
      <c r="C102" s="62"/>
      <c r="D102" s="139"/>
      <c r="F102" s="67"/>
      <c r="G102" s="202" t="s">
        <v>123</v>
      </c>
      <c r="H102" s="203"/>
      <c r="I102" s="203"/>
      <c r="J102" s="204" t="s">
        <v>51</v>
      </c>
    </row>
    <row r="103" spans="1:10" ht="12.75">
      <c r="A103" s="61"/>
      <c r="B103" s="62"/>
      <c r="C103" s="62"/>
      <c r="D103" s="139"/>
      <c r="F103" s="153"/>
      <c r="G103" s="74" t="s">
        <v>46</v>
      </c>
      <c r="H103" s="75" t="s">
        <v>56</v>
      </c>
      <c r="I103" s="75"/>
      <c r="J103" s="223">
        <v>100000</v>
      </c>
    </row>
    <row r="104" spans="1:10" ht="12.75">
      <c r="A104" s="61"/>
      <c r="B104" s="62"/>
      <c r="C104" s="62"/>
      <c r="D104" s="139"/>
      <c r="F104" s="153"/>
      <c r="G104" s="61" t="s">
        <v>47</v>
      </c>
      <c r="H104" s="62" t="s">
        <v>57</v>
      </c>
      <c r="I104" s="62"/>
      <c r="J104" s="64">
        <v>130000</v>
      </c>
    </row>
    <row r="105" spans="1:10" ht="12.75">
      <c r="A105" s="61"/>
      <c r="B105" s="62"/>
      <c r="C105" s="62"/>
      <c r="D105" s="139"/>
      <c r="F105" s="153"/>
      <c r="G105" s="61" t="s">
        <v>48</v>
      </c>
      <c r="H105" s="62" t="s">
        <v>58</v>
      </c>
      <c r="I105" s="62"/>
      <c r="J105" s="64">
        <v>20000</v>
      </c>
    </row>
    <row r="106" spans="1:10" ht="12.75">
      <c r="A106" s="140"/>
      <c r="B106" s="63"/>
      <c r="C106" s="63"/>
      <c r="D106" s="141"/>
      <c r="F106" s="153"/>
      <c r="G106" s="61" t="s">
        <v>49</v>
      </c>
      <c r="H106" s="62" t="s">
        <v>59</v>
      </c>
      <c r="I106" s="62"/>
      <c r="J106" s="64">
        <v>50000</v>
      </c>
    </row>
    <row r="107" spans="1:10" ht="12.75">
      <c r="A107" s="140"/>
      <c r="B107" s="63"/>
      <c r="C107" s="63"/>
      <c r="D107" s="141"/>
      <c r="F107" s="153"/>
      <c r="G107" s="61" t="s">
        <v>50</v>
      </c>
      <c r="H107" s="62" t="s">
        <v>60</v>
      </c>
      <c r="I107" s="62"/>
      <c r="J107" s="64">
        <v>5000</v>
      </c>
    </row>
    <row r="108" spans="1:10" ht="12.75">
      <c r="A108" s="140"/>
      <c r="B108" s="63"/>
      <c r="C108" s="63"/>
      <c r="D108" s="141"/>
      <c r="F108" s="153"/>
      <c r="G108" s="61"/>
      <c r="H108" s="62"/>
      <c r="I108" s="62"/>
      <c r="J108" s="64"/>
    </row>
    <row r="109" spans="1:10" ht="12.75">
      <c r="A109" s="140"/>
      <c r="B109" s="63"/>
      <c r="C109" s="63"/>
      <c r="D109" s="141"/>
      <c r="F109" s="153"/>
      <c r="G109" s="61"/>
      <c r="H109" s="62"/>
      <c r="I109" s="62"/>
      <c r="J109" s="64"/>
    </row>
    <row r="110" spans="1:10" ht="13.5" thickBot="1">
      <c r="A110" s="76"/>
      <c r="B110" s="77"/>
      <c r="C110" s="77"/>
      <c r="D110" s="142"/>
      <c r="E110" s="53"/>
      <c r="F110" s="153"/>
      <c r="G110" s="61"/>
      <c r="H110" s="62"/>
      <c r="I110" s="62"/>
      <c r="J110" s="64"/>
    </row>
    <row r="111" spans="1:10" ht="12.75">
      <c r="A111" s="200"/>
      <c r="B111" s="208"/>
      <c r="C111" s="226" t="s">
        <v>115</v>
      </c>
      <c r="D111" s="224">
        <f>D87+D89</f>
        <v>600</v>
      </c>
      <c r="E111" s="53"/>
      <c r="F111" s="153"/>
      <c r="G111" s="61"/>
      <c r="H111" s="62"/>
      <c r="I111" s="62"/>
      <c r="J111" s="64"/>
    </row>
    <row r="112" spans="5:10" ht="12.75">
      <c r="E112" s="53"/>
      <c r="F112" s="153"/>
      <c r="G112" s="61"/>
      <c r="H112" s="62"/>
      <c r="I112" s="62"/>
      <c r="J112" s="64"/>
    </row>
    <row r="113" spans="5:10" ht="12.75">
      <c r="E113" s="53"/>
      <c r="F113" s="153"/>
      <c r="G113" s="61"/>
      <c r="H113" s="62"/>
      <c r="I113" s="62"/>
      <c r="J113" s="64"/>
    </row>
    <row r="114" spans="5:10" ht="13.5" thickBot="1">
      <c r="E114" s="53"/>
      <c r="F114" s="153"/>
      <c r="G114" s="61"/>
      <c r="H114" s="62"/>
      <c r="I114" s="62"/>
      <c r="J114" s="64"/>
    </row>
    <row r="115" spans="1:10" ht="12.75">
      <c r="A115" s="261" t="s">
        <v>120</v>
      </c>
      <c r="B115" s="262"/>
      <c r="C115" s="262"/>
      <c r="D115" s="262"/>
      <c r="E115" s="263"/>
      <c r="F115" s="69"/>
      <c r="G115" s="114"/>
      <c r="H115" s="115"/>
      <c r="I115" s="115"/>
      <c r="J115" s="116"/>
    </row>
    <row r="116" spans="1:10" ht="12.75">
      <c r="A116" s="273"/>
      <c r="B116" s="274"/>
      <c r="C116" s="274"/>
      <c r="D116" s="274"/>
      <c r="E116" s="275"/>
      <c r="F116" s="69"/>
      <c r="G116" s="114"/>
      <c r="H116" s="115"/>
      <c r="I116" s="115"/>
      <c r="J116" s="116"/>
    </row>
    <row r="117" spans="1:10" ht="13.5" thickBot="1">
      <c r="A117" s="273"/>
      <c r="B117" s="274"/>
      <c r="C117" s="274"/>
      <c r="D117" s="274"/>
      <c r="E117" s="275"/>
      <c r="F117" s="69"/>
      <c r="G117" s="117"/>
      <c r="H117" s="118"/>
      <c r="I117" s="118"/>
      <c r="J117" s="119"/>
    </row>
    <row r="118" spans="1:10" ht="12.75">
      <c r="A118" s="273"/>
      <c r="B118" s="274"/>
      <c r="C118" s="274"/>
      <c r="D118" s="274"/>
      <c r="E118" s="275"/>
      <c r="F118" s="67"/>
      <c r="G118" s="200"/>
      <c r="H118" s="205"/>
      <c r="I118" s="226" t="s">
        <v>52</v>
      </c>
      <c r="J118" s="224">
        <f>SUM(J103:J117)</f>
        <v>305000</v>
      </c>
    </row>
    <row r="119" spans="1:5" ht="12.75">
      <c r="A119" s="273"/>
      <c r="B119" s="274"/>
      <c r="C119" s="274"/>
      <c r="D119" s="274"/>
      <c r="E119" s="275"/>
    </row>
    <row r="120" spans="1:10" ht="12.75">
      <c r="A120" s="273"/>
      <c r="B120" s="274"/>
      <c r="C120" s="274"/>
      <c r="D120" s="274"/>
      <c r="E120" s="275"/>
      <c r="G120" s="66"/>
      <c r="H120" s="66"/>
      <c r="I120" s="66"/>
      <c r="J120" s="66"/>
    </row>
    <row r="121" spans="1:10" ht="13.5" thickBot="1">
      <c r="A121" s="264"/>
      <c r="B121" s="265"/>
      <c r="C121" s="265"/>
      <c r="D121" s="265"/>
      <c r="E121" s="266"/>
      <c r="G121" s="66"/>
      <c r="H121" s="66"/>
      <c r="I121" s="66"/>
      <c r="J121" s="66"/>
    </row>
  </sheetData>
  <sheetProtection formatCells="0" selectLockedCells="1"/>
  <mergeCells count="31">
    <mergeCell ref="B47:C47"/>
    <mergeCell ref="D30:E30"/>
    <mergeCell ref="A77:D77"/>
    <mergeCell ref="A115:E121"/>
    <mergeCell ref="A85:D85"/>
    <mergeCell ref="A83:D83"/>
    <mergeCell ref="J9:K10"/>
    <mergeCell ref="B13:G13"/>
    <mergeCell ref="D47:E47"/>
    <mergeCell ref="F47:G47"/>
    <mergeCell ref="B46:G46"/>
    <mergeCell ref="C4:F4"/>
    <mergeCell ref="A78:D78"/>
    <mergeCell ref="D14:E14"/>
    <mergeCell ref="F14:G14"/>
    <mergeCell ref="A41:F42"/>
    <mergeCell ref="A26:D27"/>
    <mergeCell ref="A53:K53"/>
    <mergeCell ref="A62:K62"/>
    <mergeCell ref="B29:G29"/>
    <mergeCell ref="B30:C30"/>
    <mergeCell ref="B14:C14"/>
    <mergeCell ref="F30:G30"/>
    <mergeCell ref="A1:K1"/>
    <mergeCell ref="G2:I2"/>
    <mergeCell ref="A79:D79"/>
    <mergeCell ref="A75:D75"/>
    <mergeCell ref="E74:F74"/>
    <mergeCell ref="E73:H73"/>
    <mergeCell ref="A76:D76"/>
    <mergeCell ref="G74:H74"/>
  </mergeCells>
  <dataValidations count="1">
    <dataValidation type="list" allowBlank="1" showInputMessage="1" showErrorMessage="1" sqref="I26">
      <formula1>$J$24:$J$29</formula1>
    </dataValidation>
  </dataValidations>
  <printOptions horizontalCentered="1"/>
  <pageMargins left="0.75" right="0.75" top="0.49" bottom="0.5" header="0" footer="0.25"/>
  <pageSetup horizontalDpi="600" verticalDpi="600" orientation="portrait" scale="94" r:id="rId3"/>
  <headerFooter alignWithMargins="0">
    <oddFooter>&amp;L&amp;8&amp;F&amp;C&amp;8Page &amp;P of &amp;N&amp;R&amp;8&amp;D</oddFooter>
  </headerFooter>
  <rowBreaks count="1" manualBreakCount="1">
    <brk id="6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46"/>
  <sheetViews>
    <sheetView zoomScalePageLayoutView="0" workbookViewId="0" topLeftCell="A1">
      <selection activeCell="P39" sqref="P39"/>
    </sheetView>
  </sheetViews>
  <sheetFormatPr defaultColWidth="9.140625" defaultRowHeight="12.75"/>
  <cols>
    <col min="1" max="4" width="9.140625" style="4" customWidth="1"/>
    <col min="5" max="5" width="9.8515625" style="4" customWidth="1"/>
    <col min="6" max="8" width="9.140625" style="4" customWidth="1"/>
    <col min="9" max="9" width="18.7109375" style="4" customWidth="1"/>
    <col min="10" max="14" width="9.140625" style="4" customWidth="1"/>
    <col min="15" max="15" width="10.140625" style="4" bestFit="1" customWidth="1"/>
    <col min="16" max="16384" width="9.140625" style="4" customWidth="1"/>
  </cols>
  <sheetData>
    <row r="1" spans="1:9" ht="18">
      <c r="A1" s="285" t="s">
        <v>99</v>
      </c>
      <c r="B1" s="285"/>
      <c r="C1" s="285"/>
      <c r="D1" s="285"/>
      <c r="E1" s="285"/>
      <c r="F1" s="285"/>
      <c r="G1" s="285"/>
      <c r="H1" s="285"/>
      <c r="I1" s="285"/>
    </row>
    <row r="2" ht="13.5" thickBot="1"/>
    <row r="3" spans="1:9" ht="13.5" thickBot="1">
      <c r="A3" s="8" t="s">
        <v>1</v>
      </c>
      <c r="B3" s="9"/>
      <c r="C3" s="286" t="str">
        <f>'Capacity Calculations'!$C$4</f>
        <v>ABC Water System</v>
      </c>
      <c r="D3" s="287"/>
      <c r="E3" s="287"/>
      <c r="F3" s="288"/>
      <c r="G3" s="10"/>
      <c r="H3" s="156" t="s">
        <v>38</v>
      </c>
      <c r="I3" s="157" t="str">
        <f>'Capacity Calculations'!$I$4</f>
        <v>09999</v>
      </c>
    </row>
    <row r="4" spans="1:9" ht="13.5" thickBot="1">
      <c r="A4" s="8"/>
      <c r="B4" s="9"/>
      <c r="C4" s="11"/>
      <c r="D4" s="11"/>
      <c r="E4" s="11"/>
      <c r="F4" s="11"/>
      <c r="G4" s="10"/>
      <c r="H4" s="8"/>
      <c r="I4" s="12"/>
    </row>
    <row r="5" spans="1:9" ht="12.75">
      <c r="A5" s="289" t="s">
        <v>116</v>
      </c>
      <c r="B5" s="290"/>
      <c r="C5" s="290"/>
      <c r="D5" s="290"/>
      <c r="E5" s="290"/>
      <c r="F5" s="290"/>
      <c r="G5" s="290"/>
      <c r="H5" s="290"/>
      <c r="I5" s="291"/>
    </row>
    <row r="6" spans="1:9" ht="12.75">
      <c r="A6" s="292"/>
      <c r="B6" s="293"/>
      <c r="C6" s="293"/>
      <c r="D6" s="293"/>
      <c r="E6" s="293"/>
      <c r="F6" s="293"/>
      <c r="G6" s="293"/>
      <c r="H6" s="293"/>
      <c r="I6" s="294"/>
    </row>
    <row r="7" spans="1:9" ht="12.75">
      <c r="A7" s="292"/>
      <c r="B7" s="293"/>
      <c r="C7" s="293"/>
      <c r="D7" s="293"/>
      <c r="E7" s="293"/>
      <c r="F7" s="293"/>
      <c r="G7" s="293"/>
      <c r="H7" s="293"/>
      <c r="I7" s="294"/>
    </row>
    <row r="8" spans="1:9" ht="12.75">
      <c r="A8" s="292"/>
      <c r="B8" s="293"/>
      <c r="C8" s="293"/>
      <c r="D8" s="293"/>
      <c r="E8" s="293"/>
      <c r="F8" s="293"/>
      <c r="G8" s="293"/>
      <c r="H8" s="293"/>
      <c r="I8" s="294"/>
    </row>
    <row r="9" spans="1:9" ht="12.75">
      <c r="A9" s="292"/>
      <c r="B9" s="293"/>
      <c r="C9" s="293"/>
      <c r="D9" s="293"/>
      <c r="E9" s="293"/>
      <c r="F9" s="293"/>
      <c r="G9" s="293"/>
      <c r="H9" s="293"/>
      <c r="I9" s="294"/>
    </row>
    <row r="10" spans="1:9" ht="12.75">
      <c r="A10" s="292"/>
      <c r="B10" s="293"/>
      <c r="C10" s="293"/>
      <c r="D10" s="293"/>
      <c r="E10" s="293"/>
      <c r="F10" s="293"/>
      <c r="G10" s="293"/>
      <c r="H10" s="293"/>
      <c r="I10" s="294"/>
    </row>
    <row r="11" spans="1:9" ht="12.75">
      <c r="A11" s="292"/>
      <c r="B11" s="293"/>
      <c r="C11" s="293"/>
      <c r="D11" s="293"/>
      <c r="E11" s="293"/>
      <c r="F11" s="293"/>
      <c r="G11" s="293"/>
      <c r="H11" s="293"/>
      <c r="I11" s="294"/>
    </row>
    <row r="12" spans="1:9" ht="12.75">
      <c r="A12" s="292"/>
      <c r="B12" s="293"/>
      <c r="C12" s="293"/>
      <c r="D12" s="293"/>
      <c r="E12" s="293"/>
      <c r="F12" s="293"/>
      <c r="G12" s="293"/>
      <c r="H12" s="293"/>
      <c r="I12" s="294"/>
    </row>
    <row r="13" spans="1:9" ht="12.75">
      <c r="A13" s="292"/>
      <c r="B13" s="293"/>
      <c r="C13" s="293"/>
      <c r="D13" s="293"/>
      <c r="E13" s="293"/>
      <c r="F13" s="293"/>
      <c r="G13" s="293"/>
      <c r="H13" s="293"/>
      <c r="I13" s="294"/>
    </row>
    <row r="14" spans="1:9" ht="12.75">
      <c r="A14" s="292"/>
      <c r="B14" s="293"/>
      <c r="C14" s="293"/>
      <c r="D14" s="293"/>
      <c r="E14" s="293"/>
      <c r="F14" s="293"/>
      <c r="G14" s="293"/>
      <c r="H14" s="293"/>
      <c r="I14" s="294"/>
    </row>
    <row r="15" spans="1:9" ht="12.75">
      <c r="A15" s="292"/>
      <c r="B15" s="293"/>
      <c r="C15" s="293"/>
      <c r="D15" s="293"/>
      <c r="E15" s="293"/>
      <c r="F15" s="293"/>
      <c r="G15" s="293"/>
      <c r="H15" s="293"/>
      <c r="I15" s="294"/>
    </row>
    <row r="16" spans="1:9" ht="12.75">
      <c r="A16" s="292"/>
      <c r="B16" s="293"/>
      <c r="C16" s="293"/>
      <c r="D16" s="293"/>
      <c r="E16" s="293"/>
      <c r="F16" s="293"/>
      <c r="G16" s="293"/>
      <c r="H16" s="293"/>
      <c r="I16" s="294"/>
    </row>
    <row r="17" spans="1:9" ht="12.75">
      <c r="A17" s="292"/>
      <c r="B17" s="293"/>
      <c r="C17" s="293"/>
      <c r="D17" s="293"/>
      <c r="E17" s="293"/>
      <c r="F17" s="293"/>
      <c r="G17" s="293"/>
      <c r="H17" s="293"/>
      <c r="I17" s="294"/>
    </row>
    <row r="18" spans="1:9" ht="12.75">
      <c r="A18" s="292"/>
      <c r="B18" s="293"/>
      <c r="C18" s="293"/>
      <c r="D18" s="293"/>
      <c r="E18" s="293"/>
      <c r="F18" s="293"/>
      <c r="G18" s="293"/>
      <c r="H18" s="293"/>
      <c r="I18" s="294"/>
    </row>
    <row r="19" spans="1:9" ht="12.75">
      <c r="A19" s="292"/>
      <c r="B19" s="293"/>
      <c r="C19" s="293"/>
      <c r="D19" s="293"/>
      <c r="E19" s="293"/>
      <c r="F19" s="293"/>
      <c r="G19" s="293"/>
      <c r="H19" s="293"/>
      <c r="I19" s="294"/>
    </row>
    <row r="20" spans="1:9" ht="12.75">
      <c r="A20" s="292"/>
      <c r="B20" s="293"/>
      <c r="C20" s="293"/>
      <c r="D20" s="293"/>
      <c r="E20" s="293"/>
      <c r="F20" s="293"/>
      <c r="G20" s="293"/>
      <c r="H20" s="293"/>
      <c r="I20" s="294"/>
    </row>
    <row r="21" spans="1:9" ht="12.75">
      <c r="A21" s="292"/>
      <c r="B21" s="293"/>
      <c r="C21" s="293"/>
      <c r="D21" s="293"/>
      <c r="E21" s="293"/>
      <c r="F21" s="293"/>
      <c r="G21" s="293"/>
      <c r="H21" s="293"/>
      <c r="I21" s="294"/>
    </row>
    <row r="22" spans="1:9" ht="12.75">
      <c r="A22" s="292"/>
      <c r="B22" s="293"/>
      <c r="C22" s="293"/>
      <c r="D22" s="293"/>
      <c r="E22" s="293"/>
      <c r="F22" s="293"/>
      <c r="G22" s="293"/>
      <c r="H22" s="293"/>
      <c r="I22" s="294"/>
    </row>
    <row r="23" spans="1:9" ht="12.75">
      <c r="A23" s="292"/>
      <c r="B23" s="293"/>
      <c r="C23" s="293"/>
      <c r="D23" s="293"/>
      <c r="E23" s="293"/>
      <c r="F23" s="293"/>
      <c r="G23" s="293"/>
      <c r="H23" s="293"/>
      <c r="I23" s="294"/>
    </row>
    <row r="24" spans="1:9" ht="12.75">
      <c r="A24" s="292"/>
      <c r="B24" s="293"/>
      <c r="C24" s="293"/>
      <c r="D24" s="293"/>
      <c r="E24" s="293"/>
      <c r="F24" s="293"/>
      <c r="G24" s="293"/>
      <c r="H24" s="293"/>
      <c r="I24" s="294"/>
    </row>
    <row r="25" spans="1:17" ht="12.75">
      <c r="A25" s="292"/>
      <c r="B25" s="293"/>
      <c r="C25" s="293"/>
      <c r="D25" s="293"/>
      <c r="E25" s="293"/>
      <c r="F25" s="293"/>
      <c r="G25" s="293"/>
      <c r="H25" s="293"/>
      <c r="I25" s="294"/>
      <c r="K25" s="26"/>
      <c r="L25" s="26"/>
      <c r="M25" s="26"/>
      <c r="N25" s="26"/>
      <c r="O25" s="26"/>
      <c r="P25" s="26"/>
      <c r="Q25" s="26"/>
    </row>
    <row r="26" spans="1:17" ht="12.75">
      <c r="A26" s="292"/>
      <c r="B26" s="293"/>
      <c r="C26" s="293"/>
      <c r="D26" s="293"/>
      <c r="E26" s="293"/>
      <c r="F26" s="293"/>
      <c r="G26" s="293"/>
      <c r="H26" s="293"/>
      <c r="I26" s="294"/>
      <c r="K26" s="26"/>
      <c r="L26" s="158"/>
      <c r="M26" s="158"/>
      <c r="N26" s="158"/>
      <c r="O26" s="158"/>
      <c r="P26" s="158"/>
      <c r="Q26" s="26"/>
    </row>
    <row r="27" spans="1:17" ht="12.75">
      <c r="A27" s="292"/>
      <c r="B27" s="293"/>
      <c r="C27" s="293"/>
      <c r="D27" s="293"/>
      <c r="E27" s="293"/>
      <c r="F27" s="293"/>
      <c r="G27" s="293"/>
      <c r="H27" s="293"/>
      <c r="I27" s="294"/>
      <c r="K27" s="159"/>
      <c r="L27" s="159"/>
      <c r="N27" s="159"/>
      <c r="O27" s="159"/>
      <c r="P27" s="159"/>
      <c r="Q27" s="26"/>
    </row>
    <row r="28" spans="1:17" ht="12.75">
      <c r="A28" s="292"/>
      <c r="B28" s="293"/>
      <c r="C28" s="293"/>
      <c r="D28" s="293"/>
      <c r="E28" s="293"/>
      <c r="F28" s="293"/>
      <c r="G28" s="293"/>
      <c r="H28" s="293"/>
      <c r="I28" s="294"/>
      <c r="L28" s="16"/>
      <c r="N28" s="16"/>
      <c r="O28" s="16"/>
      <c r="P28" s="16"/>
      <c r="Q28" s="26"/>
    </row>
    <row r="29" spans="1:17" ht="12.75">
      <c r="A29" s="292"/>
      <c r="B29" s="293"/>
      <c r="C29" s="293"/>
      <c r="D29" s="293"/>
      <c r="E29" s="293"/>
      <c r="F29" s="293"/>
      <c r="G29" s="293"/>
      <c r="H29" s="293"/>
      <c r="I29" s="294"/>
      <c r="K29" s="16"/>
      <c r="L29" s="16"/>
      <c r="M29" s="16"/>
      <c r="N29" s="16"/>
      <c r="O29" s="16"/>
      <c r="P29" s="16"/>
      <c r="Q29" s="26"/>
    </row>
    <row r="30" spans="1:17" ht="12.75">
      <c r="A30" s="292"/>
      <c r="B30" s="293"/>
      <c r="C30" s="293"/>
      <c r="D30" s="293"/>
      <c r="E30" s="293"/>
      <c r="F30" s="293"/>
      <c r="G30" s="293"/>
      <c r="H30" s="293"/>
      <c r="I30" s="294"/>
      <c r="K30" s="26"/>
      <c r="L30" s="26"/>
      <c r="M30" s="26"/>
      <c r="N30" s="26"/>
      <c r="O30" s="26"/>
      <c r="P30" s="26"/>
      <c r="Q30" s="26"/>
    </row>
    <row r="31" spans="1:17" ht="12.75">
      <c r="A31" s="292"/>
      <c r="B31" s="293"/>
      <c r="C31" s="293"/>
      <c r="D31" s="293"/>
      <c r="E31" s="293"/>
      <c r="F31" s="293"/>
      <c r="G31" s="293"/>
      <c r="H31" s="293"/>
      <c r="I31" s="294"/>
      <c r="K31" s="26"/>
      <c r="L31" s="26"/>
      <c r="M31" s="26"/>
      <c r="N31" s="26"/>
      <c r="O31" s="26"/>
      <c r="P31" s="26"/>
      <c r="Q31" s="26"/>
    </row>
    <row r="32" spans="1:17" ht="12.75">
      <c r="A32" s="292"/>
      <c r="B32" s="293"/>
      <c r="C32" s="293"/>
      <c r="D32" s="293"/>
      <c r="E32" s="293"/>
      <c r="F32" s="293"/>
      <c r="G32" s="293"/>
      <c r="H32" s="293"/>
      <c r="I32" s="294"/>
      <c r="K32" s="26"/>
      <c r="L32" s="26"/>
      <c r="M32" s="26"/>
      <c r="N32" s="26"/>
      <c r="O32" s="26"/>
      <c r="P32" s="26"/>
      <c r="Q32" s="26"/>
    </row>
    <row r="33" spans="1:17" ht="12.75">
      <c r="A33" s="292"/>
      <c r="B33" s="293"/>
      <c r="C33" s="293"/>
      <c r="D33" s="293"/>
      <c r="E33" s="293"/>
      <c r="F33" s="293"/>
      <c r="G33" s="293"/>
      <c r="H33" s="293"/>
      <c r="I33" s="294"/>
      <c r="K33" s="26"/>
      <c r="L33" s="26"/>
      <c r="M33" s="26"/>
      <c r="N33" s="26"/>
      <c r="O33" s="26"/>
      <c r="P33" s="26"/>
      <c r="Q33" s="26"/>
    </row>
    <row r="34" spans="1:17" ht="12.75">
      <c r="A34" s="292"/>
      <c r="B34" s="293"/>
      <c r="C34" s="293"/>
      <c r="D34" s="293"/>
      <c r="E34" s="293"/>
      <c r="F34" s="293"/>
      <c r="G34" s="293"/>
      <c r="H34" s="293"/>
      <c r="I34" s="294"/>
      <c r="K34" s="26"/>
      <c r="L34" s="26"/>
      <c r="M34" s="26"/>
      <c r="N34" s="26"/>
      <c r="O34" s="26"/>
      <c r="P34" s="26"/>
      <c r="Q34" s="26"/>
    </row>
    <row r="35" spans="1:18" ht="12.75">
      <c r="A35" s="292"/>
      <c r="B35" s="293"/>
      <c r="C35" s="293"/>
      <c r="D35" s="293"/>
      <c r="E35" s="293"/>
      <c r="F35" s="293"/>
      <c r="G35" s="293"/>
      <c r="H35" s="293"/>
      <c r="I35" s="294"/>
      <c r="K35" s="26"/>
      <c r="L35" s="26"/>
      <c r="M35" s="26"/>
      <c r="N35" s="26">
        <v>325850</v>
      </c>
      <c r="O35" s="26">
        <v>1.87</v>
      </c>
      <c r="P35" s="26">
        <f>N35*O35</f>
        <v>609339.5</v>
      </c>
      <c r="Q35" s="26">
        <f>P35/N36</f>
        <v>213.9534761235955</v>
      </c>
      <c r="R35" s="4">
        <f>Q35/30</f>
        <v>7.131782537453183</v>
      </c>
    </row>
    <row r="36" spans="1:17" ht="12.75">
      <c r="A36" s="292"/>
      <c r="B36" s="293"/>
      <c r="C36" s="293"/>
      <c r="D36" s="293"/>
      <c r="E36" s="293"/>
      <c r="F36" s="293"/>
      <c r="G36" s="293"/>
      <c r="H36" s="293"/>
      <c r="I36" s="294"/>
      <c r="K36" s="26"/>
      <c r="L36" s="26"/>
      <c r="M36" s="26"/>
      <c r="N36" s="26">
        <v>2848</v>
      </c>
      <c r="O36" s="26">
        <v>3.96</v>
      </c>
      <c r="P36" s="26">
        <f>N36/O36</f>
        <v>719.1919191919192</v>
      </c>
      <c r="Q36" s="26"/>
    </row>
    <row r="37" spans="1:17" ht="12.75">
      <c r="A37" s="292"/>
      <c r="B37" s="293"/>
      <c r="C37" s="293"/>
      <c r="D37" s="293"/>
      <c r="E37" s="293"/>
      <c r="F37" s="293"/>
      <c r="G37" s="293"/>
      <c r="H37" s="293"/>
      <c r="I37" s="294"/>
      <c r="K37" s="26"/>
      <c r="L37" s="26"/>
      <c r="M37" s="26"/>
      <c r="N37" s="26"/>
      <c r="O37" s="26"/>
      <c r="P37" s="26"/>
      <c r="Q37" s="26"/>
    </row>
    <row r="38" spans="1:17" ht="12.75">
      <c r="A38" s="292"/>
      <c r="B38" s="293"/>
      <c r="C38" s="293"/>
      <c r="D38" s="293"/>
      <c r="E38" s="293"/>
      <c r="F38" s="293"/>
      <c r="G38" s="293"/>
      <c r="H38" s="293"/>
      <c r="I38" s="294"/>
      <c r="K38" s="26"/>
      <c r="L38" s="26"/>
      <c r="M38" s="26"/>
      <c r="N38" s="26"/>
      <c r="O38" s="26"/>
      <c r="P38" s="26"/>
      <c r="Q38" s="26"/>
    </row>
    <row r="39" spans="1:17" ht="12.75">
      <c r="A39" s="292"/>
      <c r="B39" s="293"/>
      <c r="C39" s="293"/>
      <c r="D39" s="293"/>
      <c r="E39" s="293"/>
      <c r="F39" s="293"/>
      <c r="G39" s="293"/>
      <c r="H39" s="293"/>
      <c r="I39" s="294"/>
      <c r="K39" s="26"/>
      <c r="L39" s="26"/>
      <c r="M39" s="26"/>
      <c r="N39" s="241">
        <v>41730</v>
      </c>
      <c r="O39" s="241">
        <v>41943</v>
      </c>
      <c r="P39" s="26">
        <f>O39-N39</f>
        <v>213</v>
      </c>
      <c r="Q39" s="26"/>
    </row>
    <row r="40" spans="1:9" ht="12.75">
      <c r="A40" s="292"/>
      <c r="B40" s="293"/>
      <c r="C40" s="293"/>
      <c r="D40" s="293"/>
      <c r="E40" s="293"/>
      <c r="F40" s="293"/>
      <c r="G40" s="293"/>
      <c r="H40" s="293"/>
      <c r="I40" s="294"/>
    </row>
    <row r="41" spans="1:9" ht="12.75">
      <c r="A41" s="292"/>
      <c r="B41" s="293"/>
      <c r="C41" s="293"/>
      <c r="D41" s="293"/>
      <c r="E41" s="293"/>
      <c r="F41" s="293"/>
      <c r="G41" s="293"/>
      <c r="H41" s="293"/>
      <c r="I41" s="294"/>
    </row>
    <row r="42" spans="1:9" ht="12.75">
      <c r="A42" s="292"/>
      <c r="B42" s="293"/>
      <c r="C42" s="293"/>
      <c r="D42" s="293"/>
      <c r="E42" s="293"/>
      <c r="F42" s="293"/>
      <c r="G42" s="293"/>
      <c r="H42" s="293"/>
      <c r="I42" s="294"/>
    </row>
    <row r="43" spans="1:9" ht="12.75">
      <c r="A43" s="292"/>
      <c r="B43" s="293"/>
      <c r="C43" s="293"/>
      <c r="D43" s="293"/>
      <c r="E43" s="293"/>
      <c r="F43" s="293"/>
      <c r="G43" s="293"/>
      <c r="H43" s="293"/>
      <c r="I43" s="294"/>
    </row>
    <row r="44" spans="1:9" ht="12.75">
      <c r="A44" s="292"/>
      <c r="B44" s="293"/>
      <c r="C44" s="293"/>
      <c r="D44" s="293"/>
      <c r="E44" s="293"/>
      <c r="F44" s="293"/>
      <c r="G44" s="293"/>
      <c r="H44" s="293"/>
      <c r="I44" s="294"/>
    </row>
    <row r="45" spans="1:9" ht="12.75">
      <c r="A45" s="292"/>
      <c r="B45" s="293"/>
      <c r="C45" s="293"/>
      <c r="D45" s="293"/>
      <c r="E45" s="293"/>
      <c r="F45" s="293"/>
      <c r="G45" s="293"/>
      <c r="H45" s="293"/>
      <c r="I45" s="294"/>
    </row>
    <row r="46" spans="1:9" ht="13.5" thickBot="1">
      <c r="A46" s="295"/>
      <c r="B46" s="296"/>
      <c r="C46" s="296"/>
      <c r="D46" s="296"/>
      <c r="E46" s="296"/>
      <c r="F46" s="296"/>
      <c r="G46" s="296"/>
      <c r="H46" s="296"/>
      <c r="I46" s="297"/>
    </row>
  </sheetData>
  <sheetProtection formatCells="0" selectLockedCells="1"/>
  <mergeCells count="3">
    <mergeCell ref="A1:I1"/>
    <mergeCell ref="C3:F3"/>
    <mergeCell ref="A5:I46"/>
  </mergeCells>
  <printOptions/>
  <pageMargins left="0.75" right="0.75" top="0.25" bottom="0.5" header="0" footer="0.25"/>
  <pageSetup horizontalDpi="600" verticalDpi="600" orientation="portrait" scale="94" r:id="rId1"/>
  <headerFooter alignWithMargins="0">
    <oddFooter>&amp;L&amp;8&amp;F&amp;C&amp;8&amp;A&amp;R&amp;8&amp;D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Q4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4" width="9.140625" style="4" customWidth="1"/>
    <col min="5" max="5" width="9.8515625" style="4" customWidth="1"/>
    <col min="6" max="16384" width="9.140625" style="4" customWidth="1"/>
  </cols>
  <sheetData>
    <row r="1" spans="7:9" ht="12.75">
      <c r="G1" s="154"/>
      <c r="H1" s="155"/>
      <c r="I1" s="155"/>
    </row>
    <row r="2" spans="1:9" ht="18">
      <c r="A2" s="285" t="s">
        <v>41</v>
      </c>
      <c r="B2" s="285"/>
      <c r="C2" s="285"/>
      <c r="D2" s="285"/>
      <c r="E2" s="285"/>
      <c r="F2" s="285"/>
      <c r="G2" s="285"/>
      <c r="H2" s="285"/>
      <c r="I2" s="285"/>
    </row>
    <row r="3" spans="1:9" ht="12.75" customHeight="1">
      <c r="A3" s="304" t="s">
        <v>42</v>
      </c>
      <c r="B3" s="304"/>
      <c r="C3" s="304"/>
      <c r="D3" s="304"/>
      <c r="E3" s="304"/>
      <c r="F3" s="304"/>
      <c r="G3" s="304"/>
      <c r="H3" s="304"/>
      <c r="I3" s="304"/>
    </row>
    <row r="5" spans="1:9" ht="12.75">
      <c r="A5" s="8" t="s">
        <v>1</v>
      </c>
      <c r="B5" s="9"/>
      <c r="C5" s="305" t="str">
        <f>'Capacity Calculations'!$C$4</f>
        <v>ABC Water System</v>
      </c>
      <c r="D5" s="305"/>
      <c r="E5" s="305"/>
      <c r="F5" s="305"/>
      <c r="G5" s="10"/>
      <c r="H5" s="156" t="s">
        <v>38</v>
      </c>
      <c r="I5" s="160" t="str">
        <f>'Capacity Calculations'!$I$4</f>
        <v>09999</v>
      </c>
    </row>
    <row r="6" spans="1:9" ht="12.75">
      <c r="A6" s="8"/>
      <c r="B6" s="9"/>
      <c r="C6" s="11"/>
      <c r="D6" s="11"/>
      <c r="E6" s="11"/>
      <c r="F6" s="11"/>
      <c r="G6" s="10"/>
      <c r="H6" s="8"/>
      <c r="I6" s="12"/>
    </row>
    <row r="7" spans="1:9" ht="12.75">
      <c r="A7" s="161" t="s">
        <v>3</v>
      </c>
      <c r="B7" s="161" t="s">
        <v>4</v>
      </c>
      <c r="C7" s="161" t="s">
        <v>5</v>
      </c>
      <c r="D7" s="161" t="s">
        <v>6</v>
      </c>
      <c r="E7" s="11"/>
      <c r="F7" s="11"/>
      <c r="G7" s="10"/>
      <c r="H7" s="8"/>
      <c r="I7" s="12"/>
    </row>
    <row r="8" spans="1:9" ht="12.75">
      <c r="A8" s="162"/>
      <c r="B8" s="162" t="s">
        <v>7</v>
      </c>
      <c r="C8" s="162" t="s">
        <v>7</v>
      </c>
      <c r="D8" s="162" t="s">
        <v>8</v>
      </c>
      <c r="E8" s="163"/>
      <c r="F8" s="163"/>
      <c r="G8" s="164"/>
      <c r="H8" s="165"/>
      <c r="I8" s="166"/>
    </row>
    <row r="9" spans="1:4" ht="12.75">
      <c r="A9" s="167">
        <f>'Capacity Calculations'!I26</f>
        <v>3</v>
      </c>
      <c r="B9" s="162">
        <f>IF('Capacity Calculations'!$I26=1,'Irrigation Demands &amp; Map'!B17,(IF('Capacity Calculations'!$I26=2,'Irrigation Demands &amp; Map'!B18,(IF('Capacity Calculations'!$I26=3,'Irrigation Demands &amp; Map'!B19,IF('Capacity Calculations'!$I26=4,'Irrigation Demands &amp; Map'!B20,(IF('Capacity Calculations'!$I26=5,'Irrigation Demands &amp; Map'!B21,(IF('Capacity Calculations'!$I26=6,'Irrigation Demands &amp; Map'!B22,"NO ZONE"))))))))))</f>
        <v>3.39</v>
      </c>
      <c r="C9" s="162">
        <f>IF('Capacity Calculations'!$I26=1,'Irrigation Demands &amp; Map'!C17,(IF('Capacity Calculations'!$I26=2,'Irrigation Demands &amp; Map'!C18,(IF('Capacity Calculations'!$I26=3,'Irrigation Demands &amp; Map'!C19,IF('Capacity Calculations'!$I26=4,'Irrigation Demands &amp; Map'!C20,(IF('Capacity Calculations'!$I26=5,'Irrigation Demands &amp; Map'!C21,(IF('Capacity Calculations'!$I26=6,'Irrigation Demands &amp; Map'!C22,"NO ZONE"))))))))))</f>
        <v>1.66</v>
      </c>
      <c r="D9" s="168">
        <f>IF('Capacity Calculations'!$I26=1,'Irrigation Demands &amp; Map'!D17,(IF('Capacity Calculations'!$I26=2,'Irrigation Demands &amp; Map'!D18,(IF('Capacity Calculations'!$I26=3,'Irrigation Demands &amp; Map'!D19,IF('Capacity Calculations'!$I26=4,'Irrigation Demands &amp; Map'!D20,(IF('Capacity Calculations'!$I26=5,'Irrigation Demands &amp; Map'!D21,(IF('Capacity Calculations'!$I26=6,'Irrigation Demands &amp; Map'!D22,"NO ZONE"))))))))))</f>
        <v>2528</v>
      </c>
    </row>
    <row r="12" spans="1:5" ht="12.75">
      <c r="A12" s="298" t="s">
        <v>27</v>
      </c>
      <c r="B12" s="299"/>
      <c r="C12" s="299"/>
      <c r="D12" s="299"/>
      <c r="E12" s="300"/>
    </row>
    <row r="13" spans="1:5" ht="12.75">
      <c r="A13" s="301" t="s">
        <v>28</v>
      </c>
      <c r="B13" s="302"/>
      <c r="C13" s="302"/>
      <c r="D13" s="302"/>
      <c r="E13" s="303"/>
    </row>
    <row r="14" spans="1:5" ht="12.75">
      <c r="A14" s="169"/>
      <c r="B14" s="170"/>
      <c r="C14" s="169" t="s">
        <v>23</v>
      </c>
      <c r="D14" s="169" t="s">
        <v>13</v>
      </c>
      <c r="E14" s="171" t="s">
        <v>9</v>
      </c>
    </row>
    <row r="15" spans="1:5" ht="12.75">
      <c r="A15" s="172"/>
      <c r="B15" s="172" t="s">
        <v>4</v>
      </c>
      <c r="C15" s="173" t="s">
        <v>24</v>
      </c>
      <c r="D15" s="172" t="s">
        <v>17</v>
      </c>
      <c r="E15" s="174" t="s">
        <v>11</v>
      </c>
    </row>
    <row r="16" spans="1:5" ht="12.75">
      <c r="A16" s="175" t="s">
        <v>19</v>
      </c>
      <c r="B16" s="176" t="s">
        <v>22</v>
      </c>
      <c r="C16" s="176" t="s">
        <v>25</v>
      </c>
      <c r="D16" s="176" t="s">
        <v>26</v>
      </c>
      <c r="E16" s="177" t="s">
        <v>22</v>
      </c>
    </row>
    <row r="17" spans="1:5" ht="12.75">
      <c r="A17" s="2">
        <v>1</v>
      </c>
      <c r="B17" s="1">
        <v>2.26</v>
      </c>
      <c r="C17" s="2">
        <v>1.17</v>
      </c>
      <c r="D17" s="3">
        <v>1782</v>
      </c>
      <c r="E17" s="1">
        <v>4.52</v>
      </c>
    </row>
    <row r="18" spans="1:5" ht="12.75">
      <c r="A18" s="2">
        <v>2</v>
      </c>
      <c r="B18" s="1">
        <v>2.8</v>
      </c>
      <c r="C18" s="2">
        <v>1.23</v>
      </c>
      <c r="D18" s="3">
        <v>1873</v>
      </c>
      <c r="E18" s="1">
        <v>5.6</v>
      </c>
    </row>
    <row r="19" spans="1:5" ht="12.75">
      <c r="A19" s="2">
        <v>3</v>
      </c>
      <c r="B19" s="1">
        <v>3.39</v>
      </c>
      <c r="C19" s="2">
        <v>1.66</v>
      </c>
      <c r="D19" s="3">
        <v>2528</v>
      </c>
      <c r="E19" s="1">
        <v>6.78</v>
      </c>
    </row>
    <row r="20" spans="1:5" ht="12.75">
      <c r="A20" s="2">
        <v>4</v>
      </c>
      <c r="B20" s="1">
        <v>3.96</v>
      </c>
      <c r="C20" s="2">
        <v>1.87</v>
      </c>
      <c r="D20" s="3">
        <v>2848</v>
      </c>
      <c r="E20" s="1">
        <v>7.92</v>
      </c>
    </row>
    <row r="21" spans="1:5" ht="12.75">
      <c r="A21" s="2">
        <v>5</v>
      </c>
      <c r="B21" s="1">
        <v>4.52</v>
      </c>
      <c r="C21" s="2">
        <v>2.68</v>
      </c>
      <c r="D21" s="3">
        <v>4081</v>
      </c>
      <c r="E21" s="1">
        <v>9.04</v>
      </c>
    </row>
    <row r="22" spans="1:5" ht="12.75">
      <c r="A22" s="2">
        <v>6</v>
      </c>
      <c r="B22" s="1">
        <v>4.9</v>
      </c>
      <c r="C22" s="2">
        <v>3.26</v>
      </c>
      <c r="D22" s="3">
        <v>4964</v>
      </c>
      <c r="E22" s="1">
        <v>9.8</v>
      </c>
    </row>
    <row r="24" ht="12.75"/>
    <row r="25" ht="12.75"/>
    <row r="26" ht="12.75"/>
    <row r="27" spans="11:17" ht="12.75">
      <c r="K27" s="26"/>
      <c r="L27" s="26"/>
      <c r="M27" s="26"/>
      <c r="N27" s="26"/>
      <c r="O27" s="26"/>
      <c r="P27" s="26"/>
      <c r="Q27" s="26"/>
    </row>
    <row r="28" spans="11:17" ht="12.75">
      <c r="K28" s="26"/>
      <c r="L28" s="158"/>
      <c r="M28" s="158"/>
      <c r="N28" s="158"/>
      <c r="O28" s="158"/>
      <c r="P28" s="158"/>
      <c r="Q28" s="26"/>
    </row>
    <row r="29" spans="11:17" ht="12.75">
      <c r="K29" s="159"/>
      <c r="L29" s="159"/>
      <c r="N29" s="159"/>
      <c r="O29" s="159"/>
      <c r="P29" s="159"/>
      <c r="Q29" s="26"/>
    </row>
    <row r="30" spans="12:17" ht="12.75">
      <c r="L30" s="16"/>
      <c r="N30" s="16"/>
      <c r="O30" s="16"/>
      <c r="P30" s="16"/>
      <c r="Q30" s="26"/>
    </row>
    <row r="31" spans="11:17" ht="12.75">
      <c r="K31" s="16"/>
      <c r="L31" s="16"/>
      <c r="M31" s="16"/>
      <c r="N31" s="16"/>
      <c r="O31" s="16"/>
      <c r="P31" s="16"/>
      <c r="Q31" s="26"/>
    </row>
    <row r="32" spans="11:17" ht="12.75">
      <c r="K32" s="26"/>
      <c r="L32" s="26"/>
      <c r="M32" s="26"/>
      <c r="N32" s="26"/>
      <c r="O32" s="26"/>
      <c r="P32" s="26"/>
      <c r="Q32" s="26"/>
    </row>
    <row r="33" spans="11:17" ht="12.75">
      <c r="K33" s="26"/>
      <c r="L33" s="26"/>
      <c r="M33" s="26"/>
      <c r="N33" s="26"/>
      <c r="O33" s="26"/>
      <c r="P33" s="26"/>
      <c r="Q33" s="26"/>
    </row>
    <row r="34" spans="11:17" ht="12.75">
      <c r="K34" s="26"/>
      <c r="L34" s="26"/>
      <c r="M34" s="26"/>
      <c r="N34" s="26"/>
      <c r="O34" s="26"/>
      <c r="P34" s="26"/>
      <c r="Q34" s="26"/>
    </row>
    <row r="35" spans="11:17" ht="12.75">
      <c r="K35" s="26"/>
      <c r="L35" s="26"/>
      <c r="M35" s="26"/>
      <c r="N35" s="26"/>
      <c r="O35" s="26"/>
      <c r="P35" s="26"/>
      <c r="Q35" s="26"/>
    </row>
    <row r="36" spans="11:17" ht="12.75">
      <c r="K36" s="26"/>
      <c r="L36" s="26"/>
      <c r="M36" s="26"/>
      <c r="N36" s="26"/>
      <c r="O36" s="26"/>
      <c r="P36" s="26"/>
      <c r="Q36" s="26"/>
    </row>
    <row r="37" spans="11:17" ht="12.75">
      <c r="K37" s="26"/>
      <c r="L37" s="26"/>
      <c r="M37" s="26"/>
      <c r="N37" s="26"/>
      <c r="O37" s="26"/>
      <c r="P37" s="26"/>
      <c r="Q37" s="26"/>
    </row>
    <row r="38" spans="11:17" ht="12.75">
      <c r="K38" s="26"/>
      <c r="L38" s="26"/>
      <c r="M38" s="26"/>
      <c r="N38" s="26"/>
      <c r="O38" s="26"/>
      <c r="P38" s="26"/>
      <c r="Q38" s="26"/>
    </row>
    <row r="39" spans="11:17" ht="12.75">
      <c r="K39" s="26"/>
      <c r="L39" s="26"/>
      <c r="M39" s="26"/>
      <c r="N39" s="26"/>
      <c r="O39" s="26"/>
      <c r="P39" s="26"/>
      <c r="Q39" s="26"/>
    </row>
    <row r="40" spans="11:17" ht="12.75">
      <c r="K40" s="26"/>
      <c r="L40" s="26"/>
      <c r="M40" s="26"/>
      <c r="N40" s="26"/>
      <c r="O40" s="26"/>
      <c r="P40" s="26"/>
      <c r="Q40" s="26"/>
    </row>
    <row r="41" spans="11:17" ht="12.75">
      <c r="K41" s="26"/>
      <c r="L41" s="26"/>
      <c r="M41" s="26"/>
      <c r="N41" s="26"/>
      <c r="O41" s="26"/>
      <c r="P41" s="26"/>
      <c r="Q41" s="26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</sheetData>
  <sheetProtection selectLockedCells="1" selectUnlockedCells="1"/>
  <mergeCells count="5">
    <mergeCell ref="A12:E12"/>
    <mergeCell ref="A13:E13"/>
    <mergeCell ref="A2:I2"/>
    <mergeCell ref="A3:I3"/>
    <mergeCell ref="C5:F5"/>
  </mergeCells>
  <printOptions/>
  <pageMargins left="0.75" right="0.75" top="0.25" bottom="0.5" header="0" footer="0.25"/>
  <pageSetup horizontalDpi="600" verticalDpi="600" orientation="portrait" scale="94" r:id="rId2"/>
  <headerFooter alignWithMargins="0">
    <oddFooter>&amp;L&amp;8August 2003 - DDW Revision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Drinking Water</dc:creator>
  <cp:keywords/>
  <dc:description/>
  <cp:lastModifiedBy>DTSAdmin</cp:lastModifiedBy>
  <cp:lastPrinted>2014-01-31T21:17:53Z</cp:lastPrinted>
  <dcterms:created xsi:type="dcterms:W3CDTF">1998-06-05T17:24:15Z</dcterms:created>
  <dcterms:modified xsi:type="dcterms:W3CDTF">2014-09-03T19:57:49Z</dcterms:modified>
  <cp:category/>
  <cp:version/>
  <cp:contentType/>
  <cp:contentStatus/>
</cp:coreProperties>
</file>